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375" windowHeight="8445" firstSheet="5" activeTab="6"/>
  </bookViews>
  <sheets>
    <sheet name="RESUMO 1ª ETAPA " sheetId="24" state="hidden" r:id="rId1"/>
    <sheet name="PLANILHA ORÇAMENTÁRIA 1ª ETAPA" sheetId="21" state="hidden" r:id="rId2"/>
    <sheet name="CRONOGRAMA 1ª ETAPA" sheetId="22" state="hidden" r:id="rId3"/>
    <sheet name="COMP 01 1ª ETAPA" sheetId="20" state="hidden" r:id="rId4"/>
    <sheet name="RESUMO " sheetId="26" r:id="rId5"/>
    <sheet name="PLANILHA ORÇAMENTÁRIA " sheetId="1" r:id="rId6"/>
    <sheet name="MEMORIAL DE CÁLCULO" sheetId="28" r:id="rId7"/>
    <sheet name="CRONOGRAMA " sheetId="25" r:id="rId8"/>
    <sheet name="BDI" sheetId="23" r:id="rId9"/>
    <sheet name="COMPOSIÇÃO 01" sheetId="29" r:id="rId10"/>
    <sheet name="COMPOSIÇÃO 02" sheetId="30" r:id="rId11"/>
    <sheet name="COMP 03" sheetId="11" state="hidden" r:id="rId12"/>
    <sheet name="COMP 04" sheetId="7" state="hidden" r:id="rId13"/>
    <sheet name="COMPOSIÇÃO 03" sheetId="31" r:id="rId14"/>
    <sheet name="COMPOSIÇÃO 04" sheetId="32" r:id="rId15"/>
    <sheet name="ENCARGOS SOCIAIS" sheetId="33" r:id="rId16"/>
  </sheets>
  <externalReferences>
    <externalReference r:id="rId17"/>
  </externalReferences>
  <definedNames>
    <definedName name="_xlnm.Print_Area" localSheetId="10">'COMPOSIÇÃO 02'!$A$1:$H$26</definedName>
    <definedName name="_xlnm.Print_Area" localSheetId="13">'COMPOSIÇÃO 03'!$A$1:$H$21</definedName>
    <definedName name="_xlnm.Print_Area" localSheetId="7">'CRONOGRAMA '!$A$1:$J$36</definedName>
    <definedName name="_xlnm.Print_Area" localSheetId="15">'ENCARGOS SOCIAIS'!$A$1:$H$51</definedName>
    <definedName name="_xlnm.Print_Area" localSheetId="6">'MEMORIAL DE CÁLCULO'!$A$1:$I$106</definedName>
    <definedName name="_xlnm.Print_Area" localSheetId="5">'PLANILHA ORÇAMENTÁRIA '!$A$1:$I$116</definedName>
    <definedName name="_xlnm.Print_Titles" localSheetId="8">BDI!$1:$9</definedName>
    <definedName name="_xlnm.Print_Titles" localSheetId="7">'CRONOGRAMA '!$1:$9</definedName>
    <definedName name="_xlnm.Print_Titles" localSheetId="2">'CRONOGRAMA 1ª ETAPA'!$1:$9</definedName>
    <definedName name="_xlnm.Print_Titles" localSheetId="15">'ENCARGOS SOCIAIS'!$1:$10</definedName>
    <definedName name="_xlnm.Print_Titles" localSheetId="6">'MEMORIAL DE CÁLCULO'!$1:$8</definedName>
    <definedName name="_xlnm.Print_Titles" localSheetId="5">'PLANILHA ORÇAMENTÁRIA '!$1:$8</definedName>
    <definedName name="_xlnm.Print_Titles" localSheetId="1">'PLANILHA ORÇAMENTÁRIA 1ª ETAPA'!$1:$8</definedName>
    <definedName name="_xlnm.Print_Titles" localSheetId="4">'RESUMO '!$1:$8</definedName>
    <definedName name="_xlnm.Print_Titles" localSheetId="0">'RESUMO 1ª ETAPA '!$1:$8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8"/>
  <c r="G6" i="1"/>
  <c r="G6" i="28"/>
  <c r="A51" i="33"/>
  <c r="A50"/>
  <c r="A47"/>
  <c r="H6"/>
  <c r="H4"/>
  <c r="H44"/>
  <c r="G44"/>
  <c r="F44"/>
  <c r="E44"/>
  <c r="H40"/>
  <c r="G40"/>
  <c r="F40"/>
  <c r="E40"/>
  <c r="H33"/>
  <c r="G33"/>
  <c r="F33"/>
  <c r="E33"/>
  <c r="H21"/>
  <c r="G21"/>
  <c r="F21"/>
  <c r="E21"/>
  <c r="A7"/>
  <c r="A6"/>
  <c r="A5"/>
  <c r="A4"/>
  <c r="A3"/>
  <c r="A2"/>
  <c r="H45" l="1"/>
  <c r="G45"/>
  <c r="F45"/>
  <c r="E45"/>
  <c r="A13" i="28" l="1"/>
  <c r="G102" i="1"/>
  <c r="B8" i="32"/>
  <c r="A19"/>
  <c r="A18"/>
  <c r="A15"/>
  <c r="H12"/>
  <c r="H11"/>
  <c r="A6"/>
  <c r="A5"/>
  <c r="A4"/>
  <c r="A3"/>
  <c r="A2"/>
  <c r="H12" i="31"/>
  <c r="B8"/>
  <c r="A19"/>
  <c r="A18"/>
  <c r="A16"/>
  <c r="H13"/>
  <c r="H11"/>
  <c r="A6"/>
  <c r="A5"/>
  <c r="A4"/>
  <c r="A3"/>
  <c r="A2"/>
  <c r="H13" i="32" l="1"/>
  <c r="H14" i="31"/>
  <c r="G101" i="1" s="1"/>
  <c r="A3" i="30"/>
  <c r="A2"/>
  <c r="A3" i="29"/>
  <c r="A2"/>
  <c r="A3" i="23"/>
  <c r="A2"/>
  <c r="A3" i="25"/>
  <c r="A2"/>
  <c r="A3" i="28"/>
  <c r="A2"/>
  <c r="A3" i="26"/>
  <c r="A2"/>
  <c r="K13" i="25"/>
  <c r="K14"/>
  <c r="K15"/>
  <c r="K16"/>
  <c r="K17"/>
  <c r="K18"/>
  <c r="K19"/>
  <c r="K20"/>
  <c r="K21"/>
  <c r="K22"/>
  <c r="K23"/>
  <c r="K12"/>
  <c r="K7" i="1"/>
  <c r="H27" i="23"/>
  <c r="B21" i="26"/>
  <c r="B20"/>
  <c r="B22" i="25" s="1"/>
  <c r="A20" i="26"/>
  <c r="B19"/>
  <c r="B21" i="25" s="1"/>
  <c r="B18" i="26"/>
  <c r="B20" i="25" s="1"/>
  <c r="B17" i="26"/>
  <c r="B19" i="25" s="1"/>
  <c r="B16" i="26"/>
  <c r="B18" i="25" s="1"/>
  <c r="A16" i="26"/>
  <c r="A17"/>
  <c r="A18"/>
  <c r="A19"/>
  <c r="A21"/>
  <c r="B15"/>
  <c r="B17" i="25" s="1"/>
  <c r="B14" i="26"/>
  <c r="B16" i="25" s="1"/>
  <c r="B13" i="26"/>
  <c r="B15" i="25" s="1"/>
  <c r="B12" i="26"/>
  <c r="B14" i="25" s="1"/>
  <c r="B11" i="26"/>
  <c r="B13" i="25" s="1"/>
  <c r="B10" i="26"/>
  <c r="J108" i="1" l="1"/>
  <c r="K108" s="1"/>
  <c r="J102"/>
  <c r="K102" s="1"/>
  <c r="J103"/>
  <c r="K103" s="1"/>
  <c r="J104"/>
  <c r="K104" s="1"/>
  <c r="J105"/>
  <c r="K105" s="1"/>
  <c r="J101"/>
  <c r="K101" s="1"/>
  <c r="J96"/>
  <c r="K96" s="1"/>
  <c r="J97"/>
  <c r="K97" s="1"/>
  <c r="J98"/>
  <c r="K98" s="1"/>
  <c r="J95"/>
  <c r="K95" s="1"/>
  <c r="J92"/>
  <c r="K92" s="1"/>
  <c r="J91"/>
  <c r="K91" s="1"/>
  <c r="J87"/>
  <c r="K87" s="1"/>
  <c r="J88"/>
  <c r="K88" s="1"/>
  <c r="J86"/>
  <c r="K86" s="1"/>
  <c r="J79"/>
  <c r="K79" s="1"/>
  <c r="J80"/>
  <c r="K80" s="1"/>
  <c r="J81"/>
  <c r="K81" s="1"/>
  <c r="J82"/>
  <c r="K82" s="1"/>
  <c r="J83"/>
  <c r="K83" s="1"/>
  <c r="J78"/>
  <c r="K78" s="1"/>
  <c r="J71"/>
  <c r="K71" s="1"/>
  <c r="J72"/>
  <c r="K72" s="1"/>
  <c r="J73"/>
  <c r="K73" s="1"/>
  <c r="J74"/>
  <c r="K74" s="1"/>
  <c r="J75"/>
  <c r="K75" s="1"/>
  <c r="J70"/>
  <c r="K70" s="1"/>
  <c r="J67"/>
  <c r="K67" s="1"/>
  <c r="J66"/>
  <c r="K66" s="1"/>
  <c r="J63"/>
  <c r="K63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44"/>
  <c r="K44" s="1"/>
  <c r="J45"/>
  <c r="K45" s="1"/>
  <c r="J46"/>
  <c r="K46" s="1"/>
  <c r="J47"/>
  <c r="K47" s="1"/>
  <c r="J48"/>
  <c r="K48" s="1"/>
  <c r="J49"/>
  <c r="K49" s="1"/>
  <c r="J43"/>
  <c r="K43" s="1"/>
  <c r="E97" i="28"/>
  <c r="B97"/>
  <c r="B96"/>
  <c r="A97"/>
  <c r="A96"/>
  <c r="E92"/>
  <c r="E93"/>
  <c r="E94"/>
  <c r="E95"/>
  <c r="B92"/>
  <c r="B93"/>
  <c r="B94"/>
  <c r="B95"/>
  <c r="A94"/>
  <c r="A95"/>
  <c r="A92"/>
  <c r="A93"/>
  <c r="E91"/>
  <c r="B91"/>
  <c r="B90"/>
  <c r="A91"/>
  <c r="A90"/>
  <c r="E87"/>
  <c r="E88"/>
  <c r="E89"/>
  <c r="B87"/>
  <c r="B88"/>
  <c r="B89"/>
  <c r="A87"/>
  <c r="A88"/>
  <c r="A89"/>
  <c r="E86"/>
  <c r="B86"/>
  <c r="B85"/>
  <c r="A86"/>
  <c r="A85"/>
  <c r="A84"/>
  <c r="E84"/>
  <c r="B84"/>
  <c r="E83"/>
  <c r="B83"/>
  <c r="A83"/>
  <c r="A82"/>
  <c r="B82"/>
  <c r="E80"/>
  <c r="E81"/>
  <c r="A80"/>
  <c r="A81"/>
  <c r="B80"/>
  <c r="B81"/>
  <c r="A77"/>
  <c r="B77"/>
  <c r="E77"/>
  <c r="B79"/>
  <c r="E79"/>
  <c r="A79"/>
  <c r="A78"/>
  <c r="B78"/>
  <c r="A64"/>
  <c r="A71"/>
  <c r="B71"/>
  <c r="E76"/>
  <c r="B76"/>
  <c r="A76"/>
  <c r="E75"/>
  <c r="B75"/>
  <c r="A75"/>
  <c r="E74"/>
  <c r="B74"/>
  <c r="A74"/>
  <c r="E73"/>
  <c r="B73"/>
  <c r="A73"/>
  <c r="E72"/>
  <c r="B72"/>
  <c r="A72"/>
  <c r="E66"/>
  <c r="E67"/>
  <c r="E68"/>
  <c r="E69"/>
  <c r="E70"/>
  <c r="E65"/>
  <c r="B68"/>
  <c r="B69"/>
  <c r="B70"/>
  <c r="B66"/>
  <c r="B67"/>
  <c r="A70"/>
  <c r="A66"/>
  <c r="A67"/>
  <c r="A68"/>
  <c r="A69"/>
  <c r="A65"/>
  <c r="B65"/>
  <c r="B64"/>
  <c r="E63"/>
  <c r="B63"/>
  <c r="A63"/>
  <c r="E38"/>
  <c r="A38"/>
  <c r="B38"/>
  <c r="J35" i="1"/>
  <c r="K35" s="1"/>
  <c r="J36"/>
  <c r="K36" s="1"/>
  <c r="J37"/>
  <c r="K37" s="1"/>
  <c r="J38"/>
  <c r="K38" s="1"/>
  <c r="J39"/>
  <c r="K39" s="1"/>
  <c r="J32"/>
  <c r="K32" s="1"/>
  <c r="J33"/>
  <c r="K33" s="1"/>
  <c r="J34"/>
  <c r="K34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21"/>
  <c r="K21" s="1"/>
  <c r="J18"/>
  <c r="K18" s="1"/>
  <c r="J19"/>
  <c r="K19" s="1"/>
  <c r="J17"/>
  <c r="K17" s="1"/>
  <c r="J11"/>
  <c r="K11" s="1"/>
  <c r="J12"/>
  <c r="K12" s="1"/>
  <c r="J13"/>
  <c r="K13" s="1"/>
  <c r="J10"/>
  <c r="K10" s="1"/>
  <c r="E62" i="28"/>
  <c r="A62"/>
  <c r="B62"/>
  <c r="B61"/>
  <c r="A61"/>
  <c r="E60"/>
  <c r="E57"/>
  <c r="E58"/>
  <c r="E42"/>
  <c r="E43"/>
  <c r="E44"/>
  <c r="E45"/>
  <c r="E46"/>
  <c r="E47"/>
  <c r="E49"/>
  <c r="E50"/>
  <c r="E51"/>
  <c r="E52"/>
  <c r="E53"/>
  <c r="E54"/>
  <c r="E55"/>
  <c r="E56"/>
  <c r="E41"/>
  <c r="B60"/>
  <c r="A60"/>
  <c r="A59"/>
  <c r="A57"/>
  <c r="A58"/>
  <c r="A54"/>
  <c r="A55"/>
  <c r="A56"/>
  <c r="A42"/>
  <c r="A43"/>
  <c r="A44"/>
  <c r="A45"/>
  <c r="A46"/>
  <c r="A47"/>
  <c r="A49"/>
  <c r="A50"/>
  <c r="A51"/>
  <c r="A52"/>
  <c r="A53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40"/>
  <c r="B41"/>
  <c r="A41"/>
  <c r="E17"/>
  <c r="E18"/>
  <c r="E20"/>
  <c r="E21"/>
  <c r="E22"/>
  <c r="E23"/>
  <c r="E24"/>
  <c r="E25"/>
  <c r="E26"/>
  <c r="E27"/>
  <c r="E28"/>
  <c r="E29"/>
  <c r="E31"/>
  <c r="E32"/>
  <c r="E33"/>
  <c r="E34"/>
  <c r="E35"/>
  <c r="E36"/>
  <c r="E37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A34"/>
  <c r="A35"/>
  <c r="A36"/>
  <c r="A37"/>
  <c r="A29"/>
  <c r="A31"/>
  <c r="A32"/>
  <c r="A33"/>
  <c r="A20"/>
  <c r="A21"/>
  <c r="A22"/>
  <c r="A23"/>
  <c r="A24"/>
  <c r="A25"/>
  <c r="A26"/>
  <c r="A27"/>
  <c r="A28"/>
  <c r="B17"/>
  <c r="B18"/>
  <c r="B19"/>
  <c r="A17"/>
  <c r="A18"/>
  <c r="E16"/>
  <c r="B16"/>
  <c r="A16"/>
  <c r="B15"/>
  <c r="B14"/>
  <c r="A14"/>
  <c r="E11"/>
  <c r="E12"/>
  <c r="E13"/>
  <c r="B13"/>
  <c r="B12"/>
  <c r="A11"/>
  <c r="A12"/>
  <c r="E10" l="1"/>
  <c r="A10"/>
  <c r="A9"/>
  <c r="B9"/>
  <c r="D11" i="1" l="1"/>
  <c r="B11" i="28" s="1"/>
  <c r="D10" i="1"/>
  <c r="B10" i="28" s="1"/>
  <c r="H12" i="30"/>
  <c r="H13"/>
  <c r="H14"/>
  <c r="H15"/>
  <c r="H16"/>
  <c r="A24"/>
  <c r="A23"/>
  <c r="A22"/>
  <c r="A20"/>
  <c r="H17"/>
  <c r="H11"/>
  <c r="A6"/>
  <c r="A5"/>
  <c r="A4"/>
  <c r="A6" i="29"/>
  <c r="A5"/>
  <c r="A4"/>
  <c r="A19"/>
  <c r="A18"/>
  <c r="A17"/>
  <c r="A15"/>
  <c r="H12"/>
  <c r="H11"/>
  <c r="H13" l="1"/>
  <c r="G10" i="1" s="1"/>
  <c r="H18" i="30"/>
  <c r="G11" i="1" s="1"/>
  <c r="H11" s="1"/>
  <c r="E5" i="28" l="1"/>
  <c r="E4"/>
  <c r="A4" l="1"/>
  <c r="A7"/>
  <c r="A7" i="23" l="1"/>
  <c r="A6"/>
  <c r="A5"/>
  <c r="A4"/>
  <c r="A7" i="25"/>
  <c r="A6"/>
  <c r="A5"/>
  <c r="A4"/>
  <c r="A7" i="26"/>
  <c r="A6"/>
  <c r="A5"/>
  <c r="A4"/>
  <c r="G13" i="7" l="1"/>
  <c r="H13" s="1"/>
  <c r="D13"/>
  <c r="H12"/>
  <c r="H11"/>
  <c r="D14" i="11"/>
  <c r="G14"/>
  <c r="B23" i="25" l="1"/>
  <c r="B12"/>
  <c r="A8" i="7"/>
  <c r="A8" i="11"/>
  <c r="A39" i="28" l="1"/>
  <c r="B39"/>
  <c r="B8" i="7" l="1"/>
  <c r="B8" i="11"/>
  <c r="A26" i="25" l="1"/>
  <c r="A23" i="26" l="1"/>
  <c r="A11" l="1"/>
  <c r="A12"/>
  <c r="A13"/>
  <c r="A14"/>
  <c r="A15"/>
  <c r="A10"/>
  <c r="B8" i="20" l="1"/>
  <c r="B13" i="22"/>
  <c r="B11" i="24" s="1"/>
  <c r="H20" i="23"/>
  <c r="H102" i="1" l="1"/>
  <c r="I102" s="1"/>
  <c r="G7" i="28"/>
  <c r="F7" i="21"/>
  <c r="H66" i="1" l="1"/>
  <c r="I66" s="1"/>
  <c r="H103"/>
  <c r="I103" s="1"/>
  <c r="H105"/>
  <c r="I105" s="1"/>
  <c r="H87"/>
  <c r="I87" s="1"/>
  <c r="H104"/>
  <c r="I104" s="1"/>
  <c r="H75"/>
  <c r="I75" s="1"/>
  <c r="H70"/>
  <c r="I70" s="1"/>
  <c r="H72"/>
  <c r="I72" s="1"/>
  <c r="H74"/>
  <c r="I74" s="1"/>
  <c r="H71"/>
  <c r="I71" s="1"/>
  <c r="H73"/>
  <c r="I73" s="1"/>
  <c r="H18"/>
  <c r="I18" s="1"/>
  <c r="H19"/>
  <c r="I19" s="1"/>
  <c r="H17"/>
  <c r="I17" s="1"/>
  <c r="H96"/>
  <c r="I96" s="1"/>
  <c r="H97"/>
  <c r="I97" s="1"/>
  <c r="H91"/>
  <c r="I91" s="1"/>
  <c r="H92"/>
  <c r="I92" s="1"/>
  <c r="H86"/>
  <c r="I86" s="1"/>
  <c r="H88"/>
  <c r="I88" s="1"/>
  <c r="H108"/>
  <c r="I108" s="1"/>
  <c r="H67"/>
  <c r="I67" s="1"/>
  <c r="H60"/>
  <c r="I60" s="1"/>
  <c r="H59"/>
  <c r="I59" s="1"/>
  <c r="H58"/>
  <c r="I58" s="1"/>
  <c r="H56"/>
  <c r="I56" s="1"/>
  <c r="H54"/>
  <c r="I54" s="1"/>
  <c r="H52"/>
  <c r="I52" s="1"/>
  <c r="H57"/>
  <c r="I57" s="1"/>
  <c r="H55"/>
  <c r="I55" s="1"/>
  <c r="H53"/>
  <c r="I53" s="1"/>
  <c r="H51"/>
  <c r="I51" s="1"/>
  <c r="H48"/>
  <c r="I48" s="1"/>
  <c r="H46"/>
  <c r="I46" s="1"/>
  <c r="H44"/>
  <c r="I44" s="1"/>
  <c r="H49"/>
  <c r="I49" s="1"/>
  <c r="H47"/>
  <c r="I47" s="1"/>
  <c r="H45"/>
  <c r="I45" s="1"/>
  <c r="H43"/>
  <c r="I43" s="1"/>
  <c r="H33"/>
  <c r="I33" s="1"/>
  <c r="H38"/>
  <c r="I38" s="1"/>
  <c r="H25"/>
  <c r="I25" s="1"/>
  <c r="H29"/>
  <c r="I29" s="1"/>
  <c r="H37"/>
  <c r="I37" s="1"/>
  <c r="H27"/>
  <c r="I27" s="1"/>
  <c r="H32"/>
  <c r="I32" s="1"/>
  <c r="H28"/>
  <c r="I28" s="1"/>
  <c r="H36"/>
  <c r="I36" s="1"/>
  <c r="H22"/>
  <c r="I22" s="1"/>
  <c r="H26"/>
  <c r="I26" s="1"/>
  <c r="H30"/>
  <c r="I30" s="1"/>
  <c r="H34"/>
  <c r="I34" s="1"/>
  <c r="H23"/>
  <c r="I23" s="1"/>
  <c r="H39"/>
  <c r="I39" s="1"/>
  <c r="H35"/>
  <c r="I35" s="1"/>
  <c r="H24"/>
  <c r="I24" s="1"/>
  <c r="H12"/>
  <c r="I12" s="1"/>
  <c r="H13"/>
  <c r="I13" s="1"/>
  <c r="H21"/>
  <c r="I21" s="1"/>
  <c r="H10"/>
  <c r="I10" s="1"/>
  <c r="I11"/>
  <c r="H79"/>
  <c r="I79" s="1"/>
  <c r="H81"/>
  <c r="I81" s="1"/>
  <c r="H78"/>
  <c r="I78" s="1"/>
  <c r="H80"/>
  <c r="I80" s="1"/>
  <c r="H98"/>
  <c r="I98" s="1"/>
  <c r="H63"/>
  <c r="I63" s="1"/>
  <c r="H83"/>
  <c r="I83" s="1"/>
  <c r="H82"/>
  <c r="I82" s="1"/>
  <c r="H31" i="21"/>
  <c r="I31" s="1"/>
  <c r="H30"/>
  <c r="I30" s="1"/>
  <c r="H29"/>
  <c r="I29" s="1"/>
  <c r="G7" i="22"/>
  <c r="H26" i="21"/>
  <c r="I26" s="1"/>
  <c r="H17"/>
  <c r="I17" s="1"/>
  <c r="H14"/>
  <c r="I14" s="1"/>
  <c r="H28"/>
  <c r="I28" s="1"/>
  <c r="H18"/>
  <c r="I18" s="1"/>
  <c r="H13"/>
  <c r="I13" s="1"/>
  <c r="H27"/>
  <c r="I27" s="1"/>
  <c r="B16" i="22"/>
  <c r="B14" i="24" s="1"/>
  <c r="B15" i="22"/>
  <c r="B13" i="24" s="1"/>
  <c r="B14" i="22"/>
  <c r="B12" i="24" s="1"/>
  <c r="B12" i="22"/>
  <c r="B10" i="24" s="1"/>
  <c r="I14" i="1" l="1"/>
  <c r="I89"/>
  <c r="D17" i="26" s="1"/>
  <c r="I93" i="1"/>
  <c r="D18" i="26" s="1"/>
  <c r="I61" i="1"/>
  <c r="D12" i="26" s="1"/>
  <c r="I40" i="1"/>
  <c r="D11" i="26" s="1"/>
  <c r="I76" i="1"/>
  <c r="D15" i="26" s="1"/>
  <c r="I84" i="1"/>
  <c r="D16" i="26" s="1"/>
  <c r="I68" i="1"/>
  <c r="D14" i="26" s="1"/>
  <c r="I109" i="1"/>
  <c r="D21" i="26" s="1"/>
  <c r="I64" i="1"/>
  <c r="I15" i="21"/>
  <c r="C13" i="22" s="1"/>
  <c r="H39" i="21"/>
  <c r="I39" s="1"/>
  <c r="H38"/>
  <c r="I38" s="1"/>
  <c r="H37"/>
  <c r="I37" s="1"/>
  <c r="H36"/>
  <c r="I36" s="1"/>
  <c r="H35"/>
  <c r="I35" s="1"/>
  <c r="H34"/>
  <c r="I34" s="1"/>
  <c r="H24"/>
  <c r="I24" s="1"/>
  <c r="H23"/>
  <c r="I23" s="1"/>
  <c r="H20"/>
  <c r="I20" s="1"/>
  <c r="H19"/>
  <c r="I19" s="1"/>
  <c r="H11"/>
  <c r="H10"/>
  <c r="I10" s="1"/>
  <c r="D10" i="26" l="1"/>
  <c r="C16" i="25"/>
  <c r="C14"/>
  <c r="C18"/>
  <c r="C20"/>
  <c r="C13"/>
  <c r="C17"/>
  <c r="C19"/>
  <c r="D13" i="26"/>
  <c r="D11" i="24"/>
  <c r="G13" i="22"/>
  <c r="I21" i="21"/>
  <c r="C14" i="22" s="1"/>
  <c r="D12" i="24" s="1"/>
  <c r="I11" i="21"/>
  <c r="C12" i="22" s="1"/>
  <c r="D10" i="24" s="1"/>
  <c r="I40" i="21"/>
  <c r="C16" i="22" s="1"/>
  <c r="H12" i="20"/>
  <c r="H13"/>
  <c r="H14"/>
  <c r="H15"/>
  <c r="H16"/>
  <c r="H17"/>
  <c r="H18"/>
  <c r="H19"/>
  <c r="H20"/>
  <c r="A28"/>
  <c r="A27"/>
  <c r="A26"/>
  <c r="A24"/>
  <c r="H21"/>
  <c r="H11"/>
  <c r="A6"/>
  <c r="A5"/>
  <c r="A4"/>
  <c r="E19" i="25" l="1"/>
  <c r="G19"/>
  <c r="E18"/>
  <c r="G18"/>
  <c r="G14"/>
  <c r="G13"/>
  <c r="I13"/>
  <c r="E17"/>
  <c r="G17"/>
  <c r="G16"/>
  <c r="C15"/>
  <c r="I20"/>
  <c r="G20"/>
  <c r="E20"/>
  <c r="I16" i="22"/>
  <c r="D14" i="24"/>
  <c r="G14" i="22"/>
  <c r="E14"/>
  <c r="E12"/>
  <c r="H22" i="20"/>
  <c r="G25" i="21" s="1"/>
  <c r="H25" s="1"/>
  <c r="I25" s="1"/>
  <c r="I32" s="1"/>
  <c r="C15" i="22" s="1"/>
  <c r="D13" i="24" s="1"/>
  <c r="L20" i="25" l="1"/>
  <c r="G15"/>
  <c r="I41" i="21"/>
  <c r="C17" i="22"/>
  <c r="D13" s="1"/>
  <c r="G15"/>
  <c r="G17" s="1"/>
  <c r="I15"/>
  <c r="I17" s="1"/>
  <c r="D15" i="24"/>
  <c r="C11" s="1"/>
  <c r="E17" i="22"/>
  <c r="F17" s="1"/>
  <c r="F18" s="1"/>
  <c r="D14"/>
  <c r="H12" i="11"/>
  <c r="H13"/>
  <c r="A21"/>
  <c r="A20"/>
  <c r="A19"/>
  <c r="A17"/>
  <c r="H14"/>
  <c r="H11"/>
  <c r="A6"/>
  <c r="A5"/>
  <c r="A4"/>
  <c r="D12" i="22" l="1"/>
  <c r="D17"/>
  <c r="J17"/>
  <c r="D16"/>
  <c r="H17"/>
  <c r="H18" s="1"/>
  <c r="H15" i="11"/>
  <c r="C10" i="24"/>
  <c r="C12"/>
  <c r="E18" i="22"/>
  <c r="G18" s="1"/>
  <c r="I18" s="1"/>
  <c r="C15" i="24" l="1"/>
  <c r="J18" i="22"/>
  <c r="A20" i="7"/>
  <c r="A19"/>
  <c r="A18"/>
  <c r="A16"/>
  <c r="A6"/>
  <c r="A5"/>
  <c r="A4"/>
  <c r="H14" l="1"/>
  <c r="H95" i="1" l="1"/>
  <c r="I95" s="1"/>
  <c r="I99" s="1"/>
  <c r="H101"/>
  <c r="I101" s="1"/>
  <c r="I106" s="1"/>
  <c r="D20" i="26" l="1"/>
  <c r="C22" i="25" s="1"/>
  <c r="I110" i="1"/>
  <c r="D19" i="26"/>
  <c r="C21" i="25" s="1"/>
  <c r="C23"/>
  <c r="I23" l="1"/>
  <c r="G23"/>
  <c r="E23"/>
  <c r="G22"/>
  <c r="E22"/>
  <c r="I22"/>
  <c r="E21"/>
  <c r="I21"/>
  <c r="G21"/>
  <c r="C12"/>
  <c r="E15"/>
  <c r="I15"/>
  <c r="E14"/>
  <c r="E13"/>
  <c r="L13" s="1"/>
  <c r="L22" l="1"/>
  <c r="L23"/>
  <c r="L15"/>
  <c r="G12"/>
  <c r="L21"/>
  <c r="I19"/>
  <c r="L19" s="1"/>
  <c r="I18"/>
  <c r="L18" s="1"/>
  <c r="I17"/>
  <c r="L17" s="1"/>
  <c r="E16"/>
  <c r="I16"/>
  <c r="I14"/>
  <c r="L14" s="1"/>
  <c r="E12"/>
  <c r="I12"/>
  <c r="C24"/>
  <c r="L16" l="1"/>
  <c r="D20"/>
  <c r="D19"/>
  <c r="D17"/>
  <c r="D13"/>
  <c r="D18"/>
  <c r="D16"/>
  <c r="D14"/>
  <c r="D15"/>
  <c r="D23"/>
  <c r="D22"/>
  <c r="D21"/>
  <c r="L12"/>
  <c r="L24" s="1"/>
  <c r="D12"/>
  <c r="G24"/>
  <c r="H24" s="1"/>
  <c r="E24"/>
  <c r="E25" s="1"/>
  <c r="I24"/>
  <c r="J24" s="1"/>
  <c r="D22" i="26"/>
  <c r="C14" l="1"/>
  <c r="C10"/>
  <c r="C15"/>
  <c r="C16"/>
  <c r="C11"/>
  <c r="C12"/>
  <c r="C18"/>
  <c r="C21"/>
  <c r="C17"/>
  <c r="C13"/>
  <c r="C20"/>
  <c r="C19"/>
  <c r="G25" i="25"/>
  <c r="I25" s="1"/>
  <c r="H25"/>
  <c r="F24"/>
  <c r="F25" s="1"/>
  <c r="J25" s="1"/>
  <c r="D24"/>
  <c r="C22" i="26" l="1"/>
</calcChain>
</file>

<file path=xl/sharedStrings.xml><?xml version="1.0" encoding="utf-8"?>
<sst xmlns="http://schemas.openxmlformats.org/spreadsheetml/2006/main" count="1027" uniqueCount="458">
  <si>
    <t>OBRA: CONSTRUÇÃO DA CÂMARA MUNICIPAL DE MATUPÁ - MT</t>
  </si>
  <si>
    <t>MUNICÍPIO: MATUPÁ - MT</t>
  </si>
  <si>
    <t>ENDEREÇO: AVENIDA HERMÍNIO OMETTO, QUADRO NEC, LOTE 04, BAIRRO ZH-001</t>
  </si>
  <si>
    <t>ÁREA CONSTRUÍDA: 1.135,87m²</t>
  </si>
  <si>
    <t>ITEM</t>
  </si>
  <si>
    <t>CÓDIGO</t>
  </si>
  <si>
    <t>UND.</t>
  </si>
  <si>
    <t>QUANT.</t>
  </si>
  <si>
    <t>VALOR TOTAL (R$)</t>
  </si>
  <si>
    <t>DATA: JULHO DE 2018</t>
  </si>
  <si>
    <t>BDI:</t>
  </si>
  <si>
    <t>VALOR UNITÁRIO COM BDI (R$)</t>
  </si>
  <si>
    <t>VALOR UNITÁRIO (R$)</t>
  </si>
  <si>
    <t>DESCRIÇÃO DOS SERVIÇOS</t>
  </si>
  <si>
    <t>1.0</t>
  </si>
  <si>
    <t>1.1</t>
  </si>
  <si>
    <t>1.2</t>
  </si>
  <si>
    <t>1.3</t>
  </si>
  <si>
    <t>SINAPI</t>
  </si>
  <si>
    <t>SERVIÇOS PRELIMINARES</t>
  </si>
  <si>
    <t>SUBTOTAL</t>
  </si>
  <si>
    <t>2.0</t>
  </si>
  <si>
    <t>2.1</t>
  </si>
  <si>
    <t>2.2</t>
  </si>
  <si>
    <t>3.0</t>
  </si>
  <si>
    <t>3.1</t>
  </si>
  <si>
    <t>3.2</t>
  </si>
  <si>
    <t>3.3</t>
  </si>
  <si>
    <t>4.0</t>
  </si>
  <si>
    <t>4.1</t>
  </si>
  <si>
    <t>4.2</t>
  </si>
  <si>
    <t>4.3</t>
  </si>
  <si>
    <t>6.0</t>
  </si>
  <si>
    <t>8.0</t>
  </si>
  <si>
    <t>MESO E SUPRA ESTRUTURA</t>
  </si>
  <si>
    <t>COBERTURA</t>
  </si>
  <si>
    <t>9.0</t>
  </si>
  <si>
    <t>INSTALAÇÕES ELÉTRICAS</t>
  </si>
  <si>
    <t>TOTAL GERAL</t>
  </si>
  <si>
    <t>LORIS SILVA</t>
  </si>
  <si>
    <t>REF.</t>
  </si>
  <si>
    <t>* Composição adaptada</t>
  </si>
  <si>
    <t>Responsável Técnico</t>
  </si>
  <si>
    <t>___________________________________</t>
  </si>
  <si>
    <t>ENGº. CIVIL CREA R.N. 1204274770</t>
  </si>
  <si>
    <t>H</t>
  </si>
  <si>
    <t>74209/001</t>
  </si>
  <si>
    <t>PLACA DE OBRA EM CHAPA DE AÇO GALVANIZADO</t>
  </si>
  <si>
    <t>M2</t>
  </si>
  <si>
    <t>ESCAVAÇÃO MECANIZADA PARA BLOCO DE COROAMENTO OU SAPATA, COMPREVISÃO DE FÔRMA, COM RETROESCAVADEIRA</t>
  </si>
  <si>
    <t>M3</t>
  </si>
  <si>
    <t>REATERRO MANUAL DE VALAS COM COMPACTAÇÃO MECANIZADA</t>
  </si>
  <si>
    <t>TELHAMENTO COM TELHA METÁLICA TERMOACÚSTICA E=30MM, COM ATÉ 2 ÁGUAS, INCLUSO IÇAMENTO</t>
  </si>
  <si>
    <t>CUMEEIRA EM PERFIL ONDULADO DE ALUMÍNIO</t>
  </si>
  <si>
    <t>M</t>
  </si>
  <si>
    <t>ESTRUTURA METÁLICA EM TESOURAS OU TRELIÇAS, VÃO LIVRE DE 20M, FORNECIMENTO E MONTAGEM, NÃO SENDO CONSIDERADOS OS FECHAMENTOS METÁLICOS, AS COLUNAS, OS SERVIÇOS GERAIS EM ALVENARIA E CONCRETO, AS TELHAS DE COBERTURA E PINTURA DE ACABAMENTO</t>
  </si>
  <si>
    <t>FABRICAÇÃO E INSTALAÇÃO DE TESOURA INTEIRA EM AÇO, VÃO DE 5 M, PARA TELHA ONDULADA DE FIBROCIMENTO, METÁLICA, PLASTICA OU TERMOACÚSTICA, INCLUSO IÇAMENTO</t>
  </si>
  <si>
    <t>TRAMA DE AÇO COMPOSTA POR TERÇAS PARA TELHADOS DE ATÉ 2 ÁGUAS PARA TELHA ONDULADA DE FIBROCIMENTO, METÁLICA, PLÁSTICA OU TERMOACÚSTICA, INCLUSO TRANSPORTE VERTICAL</t>
  </si>
  <si>
    <t>1.4</t>
  </si>
  <si>
    <t>CALHA EM CHAPA DE AÇO GALVANIZADO NÚMERO 24, DESENVOLVIMENTO DE 50 CM, INCLUSO TRANSPORTE VERTICAL</t>
  </si>
  <si>
    <t>COMPOSIÇÃO</t>
  </si>
  <si>
    <t>REFÊRENCIA:</t>
  </si>
  <si>
    <t>TIPO DO ÍTEM</t>
  </si>
  <si>
    <t>TABELA</t>
  </si>
  <si>
    <t>DESCRIÇÃO</t>
  </si>
  <si>
    <t>UND</t>
  </si>
  <si>
    <t>COEFICIENTE</t>
  </si>
  <si>
    <t>COMPOSIÇÃO 01</t>
  </si>
  <si>
    <t>CÓDIGO DA COMPOSIÇÃO</t>
  </si>
  <si>
    <t>DESCRIÇÃO DA COMPOSIÇÃO</t>
  </si>
  <si>
    <t>INSUMO</t>
  </si>
  <si>
    <t xml:space="preserve">COMPOSIÇÃO </t>
  </si>
  <si>
    <t>TOTAL DO ITEM</t>
  </si>
  <si>
    <t>CUSTO UNT. (R$)</t>
  </si>
  <si>
    <t>CUSTO TOTAL(R$)</t>
  </si>
  <si>
    <t>SERVENTE COM ENCARGOS COMPLEMENTARES</t>
  </si>
  <si>
    <t>KG</t>
  </si>
  <si>
    <t>SINAPI 06/2018</t>
  </si>
  <si>
    <t>INFRA ESTRUTURA</t>
  </si>
  <si>
    <t>* COMPOSIÇÃO 01</t>
  </si>
  <si>
    <t>REF: SINAPI JUNHO DE 2018 (COM DESONERAÇÃO)</t>
  </si>
  <si>
    <t>E ORSE MAIO DE 2018</t>
  </si>
  <si>
    <t>74202/2</t>
  </si>
  <si>
    <t>AÇO CA-60, 5,0 MM, VERGALÃO</t>
  </si>
  <si>
    <t>LAJE PRÉ-MOLDADA CONVENCIONAL (LAJOTAS + VIGOTAS) PARA PISO, UNIDIRECIONAL, SOBRECARGA DE 200 KG/M2, VÃO ATÉ 4,50 M (SEM COLOCAÇÃO</t>
  </si>
  <si>
    <t>PEÇA DE MADEIRA NATIVE / REGIONAL 7,5 X 7,5CM (3X3) NÃO APARELHADA (P/FORMA)</t>
  </si>
  <si>
    <t>PREGO DE AÇO POLIDO COM CABEÇA 18 X 27 (2 1/2 X 10)</t>
  </si>
  <si>
    <t>TABUA MADEIRA 2A QUALIDADE 2,5 X 30,0 CM (1X12") NÃO APARELHADA</t>
  </si>
  <si>
    <t>AJUDANTE DE CARPINTEIRO COM ENCARGOS COMPLEMENTARES</t>
  </si>
  <si>
    <t>CARPINTEIRO DE FORMAS COM ENCARGOS COMPLEMENTARES</t>
  </si>
  <si>
    <t>PEDREIRO OM ENCARGOS COMPLEMENTARES</t>
  </si>
  <si>
    <t>LANÇAMENTO COM USO DE BOMBA, ADENSAMENTO E ACABAMENTO DE CONCRETO EM ESTRUTURAS</t>
  </si>
  <si>
    <t>CONCRETO FCK = 2- MPA, TRAÇO 1:2,7:3 (CIMENTO / AREIA MÉDIA / BRIITA 1) PREPARO MECÂNICO COM BETONEIRA 600 L.</t>
  </si>
  <si>
    <t>CRONOGRAMA FÍSICO-FINANCEIRO</t>
  </si>
  <si>
    <t>%</t>
  </si>
  <si>
    <t>30 DIAS</t>
  </si>
  <si>
    <t>60 DIAS</t>
  </si>
  <si>
    <t>90 DIAS</t>
  </si>
  <si>
    <t>R$</t>
  </si>
  <si>
    <t>PRAZO DE EXECUÇÃO 90 DIAS</t>
  </si>
  <si>
    <t>4.4</t>
  </si>
  <si>
    <t>4.5</t>
  </si>
  <si>
    <t>4.6</t>
  </si>
  <si>
    <t>3.4</t>
  </si>
  <si>
    <t>VALOR TOTAL</t>
  </si>
  <si>
    <t>VALOR ACUMULADO</t>
  </si>
  <si>
    <t>PEÇA RETANGULAR PRÉ-MOLDADA, VOLUME DE CONCRETO DE 30 A 70 LITROS, TAXA DE AÇO APROXIMADA DE 70KG/M3. (VIGAS BALDRAMES)</t>
  </si>
  <si>
    <t>PEÇA RETANGULAR PRÉ-MOLDADA, VOLUME DE CONCRETO DE 30 A 70 LITROS, TAXA DE AÇO APROXIMADA DE 70KG/M3. (VIGAS DE RESPALDO - LAJE)</t>
  </si>
  <si>
    <t>PEÇA RETANGULAR PRÉ-MOLDADA, VOLUME DE CONCRETO DE 30 A 70 LITROS, TAXA DE AÇO APROXIMADA DE 70KG/M3. (VIGAS DE RESPALDO - PLATIBANDA)</t>
  </si>
  <si>
    <t>PEÇA RETANGULAR PRÉ-MOLDADA, VOLUME DE CONCRETO DE 30 A 70 LITROS, TAXA DE AÇO APROXIMADA DE 70KG/M3. (PILARES)</t>
  </si>
  <si>
    <t>LAJE PRÉ-MOLDADA P/PISO, SOBRECARGA 200KG/M2, VÃOS ATÉ 4,5M/E=12CM, C/LAJOTAS E CAP. C/CONCRETO FCK=20MPA, 4 CM, INTER-EIXO 38CM, C/ESCORAMENTO (REAPR. 3x) E FERRAGEM NEGATIVA</t>
  </si>
  <si>
    <t>DETALHAMENTO DO BDI</t>
  </si>
  <si>
    <t xml:space="preserve">DESCRIÇÃO </t>
  </si>
  <si>
    <t>1º QUARTIL</t>
  </si>
  <si>
    <t>MÉDIO</t>
  </si>
  <si>
    <t>3º QUARTIL</t>
  </si>
  <si>
    <t>BDI ADOTADO %</t>
  </si>
  <si>
    <t>ADMINISTRAÇÃO CENTRAL (AC)</t>
  </si>
  <si>
    <t>SEGURO (S) + GARANTIA (G)</t>
  </si>
  <si>
    <t xml:space="preserve">RISCO  ( R) </t>
  </si>
  <si>
    <t>DESPESAS FINANCEIRAS (DF)</t>
  </si>
  <si>
    <t>LUCRO (L)</t>
  </si>
  <si>
    <t>IMPOSTOS - TRIBUTOS (I)</t>
  </si>
  <si>
    <t>COFINS</t>
  </si>
  <si>
    <t>PIS</t>
  </si>
  <si>
    <t>ISSQN</t>
  </si>
  <si>
    <t>CPRB</t>
  </si>
  <si>
    <t xml:space="preserve">TOTAL: </t>
  </si>
  <si>
    <r>
      <rPr>
        <sz val="11"/>
        <rFont val="Arial"/>
        <family val="2"/>
      </rPr>
      <t>Fonte da Composição, valores de referência e fórmulas do BDI:</t>
    </r>
    <r>
      <rPr>
        <b/>
        <sz val="11"/>
        <rFont val="Arial"/>
        <family val="2"/>
      </rPr>
      <t xml:space="preserve"> ACORDÃO Nº 2622/2013 - TCU  - Plenário</t>
    </r>
  </si>
  <si>
    <t>FÓRMULA DE CÁLCULO DO BDI:</t>
  </si>
  <si>
    <t>Onde:</t>
  </si>
  <si>
    <t>AC: Administração central;</t>
  </si>
  <si>
    <t>S: Taxa de seguros;</t>
  </si>
  <si>
    <t>R:Taxa de riscos</t>
  </si>
  <si>
    <t>G: Taxa de garantias;</t>
  </si>
  <si>
    <t>DF: Taxa das despesas financeiras;</t>
  </si>
  <si>
    <t>L: Taxa de lucro;</t>
  </si>
  <si>
    <t>I: Taxa de tributos/ impostos (PIS, COFINS, ISSQN);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</si>
  <si>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LEI Nº 13.161/2015, DE 31 DE AGOSTO DE 2015; </t>
    </r>
    <r>
      <rPr>
        <i/>
        <sz val="10"/>
        <rFont val="Arial"/>
        <family val="2"/>
      </rPr>
      <t xml:space="preserve">CPRB </t>
    </r>
    <r>
      <rPr>
        <b/>
        <sz val="10"/>
        <rFont val="Arial"/>
        <family val="2"/>
      </rPr>
      <t xml:space="preserve">- </t>
    </r>
    <r>
      <rPr>
        <i/>
        <sz val="10"/>
        <rFont val="Arial"/>
        <family val="2"/>
      </rPr>
      <t>A alíquota da contribuição sobre a receita bruta prevista no art. 7º será de 4,5% (quatro inteiros e cinco décimos por cento).</t>
    </r>
  </si>
  <si>
    <t>Localidade / aliquota ISSQN</t>
  </si>
  <si>
    <t>Para Mão de Obra</t>
  </si>
  <si>
    <t>COMPOSIÇÃO DO BDI</t>
  </si>
  <si>
    <t>35% sobre alíquota</t>
  </si>
  <si>
    <t>ARMAÇÃO DE LAJE DE UMA ESTRUTURA CONVENCIONAL DE CONCRETO ARMADO EM UMA EDIFICAÇÃO TÉRREA OU SOBRADO UTILIZANDO AÇO CA-50 DE 8,0 MM - MONTAGEM</t>
  </si>
  <si>
    <t>ARMAÇÃO DE LAJE DE UMA ESTRUTURA CONVENCIONAL DE CONCRETO ARMADO EM UMA EDIFICAÇÃO TÉRREA OU SOBRADO UTILIZANDO AÇO CA-50 DE 6,3 MM - MONTAGEM</t>
  </si>
  <si>
    <t>73990/001</t>
  </si>
  <si>
    <t>CONCRETO FCK = 25 MPA, TRAÇO 1:2,2:2,7 (CIMENTO / AREIA / BRITA 1) - PREPARO MECÂNICO COM BETONEIRA 600 L.</t>
  </si>
  <si>
    <t>UNI</t>
  </si>
  <si>
    <t>ARMAÇÃO AÇO CA-50 P/ 1,0 M3 DE CONCRETO</t>
  </si>
  <si>
    <t>5.0</t>
  </si>
  <si>
    <t>5.1</t>
  </si>
  <si>
    <t>4.7</t>
  </si>
  <si>
    <t>5.2</t>
  </si>
  <si>
    <t>5.3</t>
  </si>
  <si>
    <t>5.4</t>
  </si>
  <si>
    <t>5.5</t>
  </si>
  <si>
    <t>5.6</t>
  </si>
  <si>
    <t>ARMAÇÃO DE LAJE DE UMA ESTRUTURA CONVENCIONAL DE CONCRETO ARMADO EM UMA EDIFICAÇÃO TÉRREA OU SOBRADO UTILIZANDO AÇO CA-50 DE 10,0 MM - MONTAGEM</t>
  </si>
  <si>
    <t>LAJE PRÉ-MOLDADA P/FORRO, SOBRECARGA 100KG/M2, VÃOS ATÉ 3,5M/E=8CM, C/LAJOTAS E CAP. C/CONCRETO FCK=20MPA, 3 CM, INTER-EIXO 38CM, C/ESCORAMENTO (REAPR. 3x) E FERRAGEM NEGATIVA</t>
  </si>
  <si>
    <t>74202/001</t>
  </si>
  <si>
    <t>TOTAL DO ORÇAMENTO: QUATROCENTOS E DEZESSETE MIL, SEISCENTOS E NOVE REAIS, E OITO CENTAVOS</t>
  </si>
  <si>
    <t>MOVIMENTAÇÃO DE SOLO</t>
  </si>
  <si>
    <t>RESUMO DO ORÇAMENTO</t>
  </si>
  <si>
    <t>TOTAL (R$)</t>
  </si>
  <si>
    <t>VALOR (R$)</t>
  </si>
  <si>
    <t>ARMAÇÃO DE PILAR OU VIGA DE UMA ESTRUTURA CONVENCIONAL DE CONCRETO ARMADO EM UMA EDIFICAÇÃO TÉRREA OU SOBRADO UTILIZANO AÇO CA-60 DE 5,0 MM - MONTAGEM</t>
  </si>
  <si>
    <t>4.8</t>
  </si>
  <si>
    <t>4.9</t>
  </si>
  <si>
    <t>ARMAÇÃO DE PILAR OU VIGA DE UMA ESTRUTURA CONVENCIONAL DE CONCRETO ARMADO EM UMA EDIFICAÇÃO TÉRREA OU SOBRADO UTILIZANO AÇO CA-60 DE 10,0 MM - MONTAGEM</t>
  </si>
  <si>
    <t>7.0</t>
  </si>
  <si>
    <t>MUNICÍPIO: GUARANTÃ DO NORTE - MT</t>
  </si>
  <si>
    <t>TCPO14</t>
  </si>
  <si>
    <t>22.012.000002.SER</t>
  </si>
  <si>
    <t>22.012.000003.SER</t>
  </si>
  <si>
    <t>COTAÇÃO*</t>
  </si>
  <si>
    <t>MEMÓRIA DE CÁLCULO</t>
  </si>
  <si>
    <t xml:space="preserve">QUANT. </t>
  </si>
  <si>
    <t>SINAPI 10/2018</t>
  </si>
  <si>
    <t>MERCADO</t>
  </si>
  <si>
    <t>AZULEJISTA OU LADRILHISTA COM ENCARGOS COMPLEMENTARES</t>
  </si>
  <si>
    <t>73876/1</t>
  </si>
  <si>
    <t>COLA ACRILICO / COLA DE CONTATO</t>
  </si>
  <si>
    <t>COTAÇÃO 10</t>
  </si>
  <si>
    <t>FORRO</t>
  </si>
  <si>
    <t>ACABAMENTOS PARA FORRO (RODA-FORRO EM PERFIL METÁLICO E PLÁSTICO)</t>
  </si>
  <si>
    <t>TRAMA DE AÇO COMPOSTA POR TERÇAS PARA TELHADOS DE ATÉ 2 ÁGUAS ARA TELHA ONDULADA DE FIBROCIMENTO, METÁLICA, PLÁSTICA OU TERMOACÚSTICA, INCLUSO TRANSPORTE VERTICAL</t>
  </si>
  <si>
    <t>TELHAMENTO COM TELHA TERMOACÚSTICA E=30 MM, COM ATÉ 2 ÁGUAS, INCLUSO IÇAMENTO</t>
  </si>
  <si>
    <t>RUFO EM CHAPA DE AÇO GALVANIZADO NÚMERO 24, CORTE DE 25 CM, INCLUSO TRANSPORTE VERTICAL</t>
  </si>
  <si>
    <t>3.5</t>
  </si>
  <si>
    <t>3.6</t>
  </si>
  <si>
    <t>3.7</t>
  </si>
  <si>
    <t>3.8</t>
  </si>
  <si>
    <t>3.9</t>
  </si>
  <si>
    <t>3.10</t>
  </si>
  <si>
    <t>FORRO EM RÉGUAS DE PVC, FRISADO, PARA AMBENTES COMERCIAIS, INCLUSIVE ESTRUTURA DE FIXAÇÃO</t>
  </si>
  <si>
    <t>3.11</t>
  </si>
  <si>
    <t>PINTURA COM TINTA ALQUÍDICA DE FUNDO (TIPO ZARCÃO) PULVERIZADA SOBRE SUPERFÍCIES METÁLICAS (EXCETO PERFIL) EXECUTADO EM OBRA (POR DEMÃO).</t>
  </si>
  <si>
    <t>MÊS</t>
  </si>
  <si>
    <t>ENGENHEIRO CIVIL DE OBRA JUNIOR COM ENCARGOS COMPLEMENTARES</t>
  </si>
  <si>
    <t>ENCARREGADO GERAL COM ENCARGOS COMPLEMENTARES</t>
  </si>
  <si>
    <t>74209/1</t>
  </si>
  <si>
    <t>COMPOSIÇÃO 02</t>
  </si>
  <si>
    <t>ADMINISTRAÇÃO DA OBRA</t>
  </si>
  <si>
    <t>COMPOSIÇAO</t>
  </si>
  <si>
    <t>SARRAFO DE MADEIRA NÃO APARELHADA *2,5 X 7* CM, MAÇARANDUBA, ANGELIM OU EQUIVALENTE DA REGIÃO</t>
  </si>
  <si>
    <t>PONTALETE DE MADEIRA MÃO APARELHADA *7,5 X 7,5* COM, (3 X 3 ") PINUS, MISTA OU EQUIVALENTE DA REGIÃO</t>
  </si>
  <si>
    <t>PLACA DE OBRA (PARA CONSTRUÇÃO CUVUL) EM CHAPA GALVANIZADA *N. 22*, ADESIVADA, DE *2,0 X 1,125* M</t>
  </si>
  <si>
    <t>PREGO DE AÇO POLIDO COM CABEÇA 8 X 30 (2 3/4 X 10)</t>
  </si>
  <si>
    <t>CONCRETO MAGRO PARA LASTRO, TRAÇO 1:4,5:4,5 (CIMENTO/AREIA MÉDIA/BRITA 1) - PREPARO MECÂNICO COM BETONEIRA 400 L.</t>
  </si>
  <si>
    <t>03 mesês</t>
  </si>
  <si>
    <t>Comp. X altura                                                                               2,00 X 1,25 = 2,50 m²</t>
  </si>
  <si>
    <t>TAPUME COM COMPENSADO DE MADEIRA</t>
  </si>
  <si>
    <t>FUNDAÇÃO</t>
  </si>
  <si>
    <t>SAPATAS</t>
  </si>
  <si>
    <t>LASTRO DE CONCRETO MARGRO, APROCADO EM BLOCOS DE COROAMENTO OU SAPATAS, ESPESSURA 5 CM.</t>
  </si>
  <si>
    <t>LOCAÇÃO CONVENCIONAL DE OBRA, UTILIZANDO GABARITO DE TÁBUAS CORRIDAS PONTALETEADAS A CADA 2,00 M - 2 UTILIZAÇÕES</t>
  </si>
  <si>
    <t>CORTE E DOBRA DE AÇO CA-50, DIÂMETRO DE 8,0 MM, UTILIZADO EM ESTRUTURAS DIVERSAS, EXCETO LAJE</t>
  </si>
  <si>
    <t>CORTE E DOBRA DE AÇO CA-50, DIÂMETRO DE 10,0 MM, UTILIZADO EM ESTRUTURAS DIVERSAS, EXCETO LAJE</t>
  </si>
  <si>
    <t>CORTE E DOBRA DE AÇO CA-60, DIÂMETRO DE 5,0 MM, UTILIZADO EM ESTRUTURAS DIVERSAS, EXCETO LAJE</t>
  </si>
  <si>
    <t>CONCRETO FCK = 25 MPA, TRAÇO 1 : 2,3 : 2,7 (CIMENTO / AREIA MÉDIA / BRITA 1) - PREPARO MECÂNICO COM BETONEIRA 600 L.</t>
  </si>
  <si>
    <t>LANÇAMENTO COM USO DE BALDES, ADENSAMENTO E ACABAMENTO DE CONCRETO EM ESTRUTURAS.</t>
  </si>
  <si>
    <t>VIGAS BALDRAMES</t>
  </si>
  <si>
    <t>MONTAGEM E DESMONTAGEM DE FÔRMA DE VIGA, ESCORAMENTO COM PONTALETE DE MADEIRA, PÉ-DIREITO SIMPLES, EM MADEIRA SERRADA, 1 UTILIZAÇÃO</t>
  </si>
  <si>
    <t>ARMAÇÃO DE PILAR OU VIGA DE UMA ESTRUTURA CONVENCIONAL DE CONCRETO ARMADO EM UMA EDIFICAÇÕA TÉRREA OU SOBRADO UTILIZANDO AÇO CA-60 DE 5,00 MM - MONTAGEM</t>
  </si>
  <si>
    <t>IMPERMEABILIZAÇÃO DE SUPERFÍCIE COM EMULSÃO ASFÁLTICA, 2 DEMÃOS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</si>
  <si>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</si>
  <si>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</si>
  <si>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</si>
  <si>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</si>
  <si>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</si>
  <si>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</si>
  <si>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</si>
  <si>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</si>
  <si>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</si>
  <si>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</si>
  <si>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</si>
  <si>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</si>
  <si>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</si>
  <si>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</si>
  <si>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</si>
  <si>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</si>
  <si>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ESTRUTURA</t>
  </si>
  <si>
    <t>ARMAÇÃO DE PILAR OU VIGA DE UMA ESTRUTURA CONVENCIONAL DE CONCRETO ARMADO EM UMA EDIFICAÇÕA TÉRREA OU SOBRADO UTILIZANDO AÇO CA-50 DE 10,00 MM - MONTAGEM</t>
  </si>
  <si>
    <t>CONCRETO FCK = 30 MPA, TRAÇO 1 : 2,3 : 2,7 (CIMENTO / AREIA MÉDIA / BRITA 1) - PREPARO MECÂNICO COM BETONEIRA 600 L.</t>
  </si>
  <si>
    <t>3.12</t>
  </si>
  <si>
    <t>3.13</t>
  </si>
  <si>
    <t>3.14</t>
  </si>
  <si>
    <t>PILARES</t>
  </si>
  <si>
    <t>VIGAS</t>
  </si>
  <si>
    <t>VERGA MOLDADA IN LOCO EM CINCRETO PARA JANELAS COM MAIS DE 1,5 M DE VÃO</t>
  </si>
  <si>
    <t>VERGA MOLDADA IN LOCO EM CONCRETO PARA PORTAS COM ATÉ 1,5 M DE VÃO</t>
  </si>
  <si>
    <t>CONTRAVERGA MOLDADA IN LOCO EM CONCRETO PARA VÃOS DE MAIS DE 1,5 M DE COMPRIMENTO</t>
  </si>
  <si>
    <t>ALVENARIA</t>
  </si>
  <si>
    <t>FABRICAÇÃO E INSTALAÇÃO DE TESOURA INTEIRA EM AÇO, VÃO DE 8M, PARA TELHA ONDULADA DE FIBROCIMENTO, METÁLICA, PLÁSTICA OU TERMOACÚSTICA, INCLUSO IÇAMENTO</t>
  </si>
  <si>
    <t>REVESTIMENTO</t>
  </si>
  <si>
    <t>PISOS</t>
  </si>
  <si>
    <t>ESQUADRIAS</t>
  </si>
  <si>
    <t>(COMPOSIÇÃO REPRESENTATIVA) DO SERVIÇO DE CONTRAPISO EM ARGAMASSA TRAÇO 1:4 (CIM E AREIA), EM BETONEIRA 400 L, ESPESSURA 4 CM ÁREAS SECAS E ÁREAS MOLHADAS SOBRE LAJE E 3 CM ÁREAS MOLHADAS SOBRE IMPERMEABILIZAÇÃO, PARA EDIFICAÇÃO HABITACIONAL UNIFAMILIAR (CASA) E EDIFICAÇÃO PÚBLICA PADRÃO</t>
  </si>
  <si>
    <t>REVESTIMENTO CERÂMICO PARA PISO COM PLACAS TIPO PORCELANATO DE DIMENSÕES 60X60 CM APLICADA EM AMBIENTES DE ÁREA MAIOR QUE 10 M².</t>
  </si>
  <si>
    <t>RODAPÉ CERÂMICO DE 7 CM DE ALTURA COM PLACAS TIPO ESMALTADA EXTRA DE DIMENSÕES 60X60CM</t>
  </si>
  <si>
    <t>FORRO EM DRYWALL, PARA AMBIENTES COMERCIAIS, INCLUSIVE ESTRUTURA DE FIXAÇÃO</t>
  </si>
  <si>
    <t>ACABAMENTOS PARA FORRO (MOLDURA EM DRYWALL, COM LARGURA DE 15 CM)</t>
  </si>
  <si>
    <t>JANELA DE ALUMÍNIO DE CORRER COM 4 FOLHAS PARA VIDROS, COM VIDROS, BATENTE, ACABAMENTO COM ACETATO OU BRILHANTE E FERRAGENS. EXCLUSIVE ALIZAR E CONTRAMARCO. FORNECIMENTO E INSTALAÇÃO</t>
  </si>
  <si>
    <t>KIT DE PORTA DE MADEIRA PARA PINTURA, SEMI-OCA (LEVE OU MÉDIA), PADRÃO MÉDIO, 90X210 CM, ESPESSURA DE 3,5 CM, ITENS INCLUSOS: DOBRADIÇAS, MONTAGEM E INSTALAÇÃO DO BATENTE, FECHADURA COM EXECUÇÃO DO FURO - FORNECIMENTO E INSTALAÇÃO</t>
  </si>
  <si>
    <t>LIMPEZA FINAL</t>
  </si>
  <si>
    <t>ARMAÇÃO DE BLOCO, VIGA BALDRAME OU SAPATA UTILIZANDO AÇO CA-50 DE 8 MM - MONTAGEM</t>
  </si>
  <si>
    <t>MOVIMENTAÇÃO DE SOLOS</t>
  </si>
  <si>
    <t>ESCAVAÇÃO MANUAL PARA BLOCO DE COROAMENTO OU SAPATA, SEM PREVISÃO DE FÔRMA</t>
  </si>
  <si>
    <t>ESCAVAÇÃO MANUAL DE VALA PARA VIGA BALDRAME, COM PREVISÃO DE FÔRMA</t>
  </si>
  <si>
    <t>ATERRO MANUAL DE VALAS COM AREIA PARA ATERRO E COMPACTAÇÃO MECANIZADA</t>
  </si>
  <si>
    <t>2.19</t>
  </si>
  <si>
    <t>2.20</t>
  </si>
  <si>
    <t>2.21</t>
  </si>
  <si>
    <t>(COMPOSIÇÃO REPRESENTATIVA) DO SERVIÇO DE ALVENARIA DE VEDAÇÃO DE BLOCOS VAZADOS DE CERÂMICA DE 14X9X19 (ESPESSURA 14CM), PARA EDIFICAÇÃO HABITACIONAL UNIFAMILIAR (CASA) E EDIFICAÇÃO PÚBLICA PADRÃO</t>
  </si>
  <si>
    <t>CHAPISCO APLICADO EM ALVENARIA (COM PRESENÇA DE VÃOS) E ESTRUTURA DE CONCRETO DE FACHADA, COM COLHER DE PEDREIRO. ARGAMASSA TRAÇO 1:3 COM PREPARO EM BETONEIRA 400L.</t>
  </si>
  <si>
    <t>(COMPOSIÇÃO REPRESENTATIVA) DE SERVIÇO DE EMBOÇO/MASSA ÚNICA, APLICADO MANUALMENTE, TRAÇO 1:2:8, EM BETONEIRA DE 400L, PAREDES INTERNAS, COM EXECUÇÃO DE TALISCAS, EDIFICAÇÃO HABITACIONAL UNIFAMILIAR (CASAS) E EDIFICAÇÃO PÚBLICA PADRÃO.</t>
  </si>
  <si>
    <t>PINTURA</t>
  </si>
  <si>
    <t>APLICAÇÃO DE FUNDO SELADOR ACRÍLICO EM TETO, UMA DEMÃO</t>
  </si>
  <si>
    <t>APLICAÇÃO DE FUNDO SELADOR ACRÍLICO EM PAREDES, UMA DEMÃO.</t>
  </si>
  <si>
    <t>APLICAÇÃO E LIXAMENTO DE MASSA LÁTEX EM TETO, UMA DEMÃO</t>
  </si>
  <si>
    <t>APLICAÇÃO E LIXAMENTO DE MASSA LÁTEX EM PAREDES, UMA DEMÃO</t>
  </si>
  <si>
    <t>APLICAÇÃO MANUAL DE PINTURA COM TINTA LÁTEX ACÍLICA EM TETO, DUAS DEMÃOS</t>
  </si>
  <si>
    <t>APLICAÇÃO MANUAL DE PINTURA COM TINTA LÁTEX ACÍLICA EM PAREDES, DUAS DEMÃOS</t>
  </si>
  <si>
    <t>LIMPEZA DE PISO CERÂMICO OU PORCELANATO COM PANO ÚMIDO</t>
  </si>
  <si>
    <t>3.15</t>
  </si>
  <si>
    <t>3.16</t>
  </si>
  <si>
    <t>3.17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</si>
  <si>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</si>
  <si>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</si>
  <si>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</si>
  <si>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</si>
  <si>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</si>
  <si>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</si>
  <si>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</si>
  <si>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</si>
  <si>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</si>
  <si>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</si>
  <si>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</si>
  <si>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</si>
  <si>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</si>
  <si>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</si>
  <si>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</si>
  <si>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9.1</t>
  </si>
  <si>
    <t>9.2</t>
  </si>
  <si>
    <t>10.0</t>
  </si>
  <si>
    <t>10.1</t>
  </si>
  <si>
    <t>11.1</t>
  </si>
  <si>
    <t>12.1</t>
  </si>
  <si>
    <t>11.0</t>
  </si>
  <si>
    <t>10.2</t>
  </si>
  <si>
    <t>10.3</t>
  </si>
  <si>
    <t>10.4</t>
  </si>
  <si>
    <t>DISJUNTOR TERMOMAGNÉTICO MONOPOLAR PADRÃO NEMA (AMERICANO) 10 A 30 A 240V, FORNECIMENTO E INSTALAÇÃO</t>
  </si>
  <si>
    <t>PONTO DE ILUMINAÇÃO RESIDENCIAL INCLUINDO INTERRUPTOR SIMPLES, CAIXA ELÉTRICA, ELETRODUTO, CABO, RASGO, QUEBRA E CHUMBAMENTO (EXCLUINDO LUMINARIA E LÂMPADA).</t>
  </si>
  <si>
    <t>LUMINÁRIA TIPO PLAFIN EM PLÁSTICO, DE SOBREPOR, COM 1 LÂMPADA FLUORESCENTE DE 15 W, SEM REATOR - FORNECIMENTO E INSTALAÇÃO</t>
  </si>
  <si>
    <t>PONTO DE TOMADA RESIDENCIAL INCLUINDO TOMADA ( 2 MÓDULOS) 10/250V, CAIXA ELÉTRICA, ELETRODUTO, CABO, RASGO, QUEBRA E CHUMBAMENTO</t>
  </si>
  <si>
    <t>99,47 kg</t>
  </si>
  <si>
    <t>68,34 kg</t>
  </si>
  <si>
    <t>FABRICAÇÃO, MONTAGEM E DESMONTAGEM DE FÔRMA PARA SAPATA,  MADEIRA SERRADA, E=25 MM, 1 UTILIZAÇÃO</t>
  </si>
  <si>
    <t>16,11 kg</t>
  </si>
  <si>
    <t>44,17 kg</t>
  </si>
  <si>
    <t>89,44 kg</t>
  </si>
  <si>
    <t>44,76 kg</t>
  </si>
  <si>
    <t>141,47 kg</t>
  </si>
  <si>
    <t>4,00 x 2,30 x (0,3x2 + 0,14x2) = 8,09m²                                     4,00 x 0,90 x (0,88) = 2,88m²                                                                        7,00 x 3,20 x 0,60 = 13,44m²                                                        4,00 x 5,25 x 0,60 = 12,60m²                                                              Total = 37,01m²</t>
  </si>
  <si>
    <t>11 pilares de 3,20m  + 4 pilares de 5,25m                                  56,20m x 0,14 x 0,30 = 2,36m³</t>
  </si>
  <si>
    <t>2,85 + 6,70 = 19,09m</t>
  </si>
  <si>
    <t>1,50 + 1,50 = 3,00 m</t>
  </si>
  <si>
    <t>9,50m</t>
  </si>
  <si>
    <t>70,50m x 0,14 x 0,30 = 2,96m³</t>
  </si>
  <si>
    <t>70,50 x 0,60 = 42,30 m²</t>
  </si>
  <si>
    <t>56,11 kg</t>
  </si>
  <si>
    <t>177,47kg</t>
  </si>
  <si>
    <t>11x5,25 + 11x3,20 + 6,00x3x3,20+ 0,90x(11+1,50+1,50) = 163,15m²                                         Esquadrias = 3x2,00x1,00 + 2x0,90x2,10= 9,78m²                    Total = 163,15 - 9,78 = 153,37m²</t>
  </si>
  <si>
    <t>2 x alvenaria + pilares da circulação                                                 2 x 153,37 + (4x2,30x0,88) = 314,83m²</t>
  </si>
  <si>
    <t>sala multifuncional + almoxarifado + circulação (sem a alvenaria de vedação) =                                                         43,89 + 16,24 + (1,35x10,70) = 74,57m²</t>
  </si>
  <si>
    <t>sala multifuncional + almoxarifado + circulação =                                                         43,89 + 16,24 + 16,50 = 76,63m²</t>
  </si>
  <si>
    <t>4 unidades</t>
  </si>
  <si>
    <t>7,95 x 12,20 = 96,99</t>
  </si>
  <si>
    <t>12,20m</t>
  </si>
  <si>
    <t>11,00 m</t>
  </si>
  <si>
    <t>16,20 + 25,00 +12,20 = 53,40</t>
  </si>
  <si>
    <t>3 unidades de 2,00 x 1,00 = 6,00m²</t>
  </si>
  <si>
    <t>2 unidades</t>
  </si>
  <si>
    <t>Beiral = 7,95 x 0,60 x 2 + 11 x  0,60 = 16,14m²</t>
  </si>
  <si>
    <t>26,80 + 17,10 + 24,10 = 68,00m</t>
  </si>
  <si>
    <t>7,95+12,20+7,95+060+7,35+11+7,35+0,60 =    total = 55,00 m</t>
  </si>
  <si>
    <t>11.2</t>
  </si>
  <si>
    <t>11.3</t>
  </si>
  <si>
    <t>11.4</t>
  </si>
  <si>
    <t>11.5</t>
  </si>
  <si>
    <t>01 unidade</t>
  </si>
  <si>
    <t>02 unidades</t>
  </si>
  <si>
    <t>sala multifuncional + almoxarifado + circulação  = 6 + 2 + 3 = 11 unidades</t>
  </si>
  <si>
    <t>sala multifuncional + almoxarifado =                                             12 + 4 = 16 unidades</t>
  </si>
  <si>
    <t xml:space="preserve">ÁREA CONSTRUÍDA: 82,50m² </t>
  </si>
  <si>
    <t>12.0</t>
  </si>
  <si>
    <t>Alíquota de Guarantã / MT = 5,00%</t>
  </si>
  <si>
    <t>OBRA: CONSTRUÇÃO DE SALA MULTIFUNCIONAIS - APAE</t>
  </si>
  <si>
    <t>ENDEREÇO: RUA CAMBUÍ, Nº 116, BAIRRO JARDIM NOVO HORIZONTE</t>
  </si>
  <si>
    <t>PROPRIETÁRIO: Associação de Pais e Amigos dos Excepcionais – APAE</t>
  </si>
  <si>
    <t>CNPJ: 26.511.253/0001-13</t>
  </si>
  <si>
    <t>SINAPI 07/2020</t>
  </si>
  <si>
    <t>13,00 + 9,50 + 13,00 + 9,50 = 45,00m</t>
  </si>
  <si>
    <t>Comprimento x altura                                                              (10,50 + 14,00 + 10,50) x 2,00 = 70,00m²</t>
  </si>
  <si>
    <t>REF: SINAPI MAIO DE 2021 (COM DESONERAÇÃO)</t>
  </si>
  <si>
    <t>QUADRO DE DISTRIBUIÇÃO DE ENERGIA DE EMBUTIR, EM CHAPA METÁLICA, PARA 3 DISJUNTORES TERMOMAGNÉTICOS MONOPOLARES SEM BARREAMENTO FORNECIMENTO E INSTALAÇÃO</t>
  </si>
  <si>
    <t>COMPOSIÇÃO 03</t>
  </si>
  <si>
    <t>74131/1</t>
  </si>
  <si>
    <t>SINAPI 05/2021</t>
  </si>
  <si>
    <t>QUADRO DE DISTRIBUIÇÃO DE ENERGIA DE EMBUTIR, EM PVC, PARA 3 DISJUNTORES TERMOMAGNÉTICOS MONOPOLARES SEM BARRAMENTO FORNECIMENTO E INSTALAÇÃO</t>
  </si>
  <si>
    <t>AUXILIAR DE ELETRICISTA COM ENCARGOS COMPLEMENTARES</t>
  </si>
  <si>
    <t>ELETRICISTA COM ENCARGOS COMPLEMENTARES</t>
  </si>
  <si>
    <t>COMPOSIÇÃO 04</t>
  </si>
  <si>
    <t>74130/1</t>
  </si>
  <si>
    <t xml:space="preserve">DISJUNTOR TIPO NEMA, MONOPOLAR 10 ATE 30A, TENSAO MAXIMA DE 240V </t>
  </si>
  <si>
    <t>15 sapatas de 80x100 cm x 100cm de profundidade = 12,00m³</t>
  </si>
  <si>
    <t>55,50m de vigas baldrames de 14x30cm. Escavação profundidade de 10cm = 0,77m³</t>
  </si>
  <si>
    <t>aterro entre as baldrames de 20 cm = 76,63 m² x 0,20m = 15,32m³</t>
  </si>
  <si>
    <t>0,80m x 1,00m x 15 und = 12,00m²</t>
  </si>
  <si>
    <t>(0,30 x 2+ 0,14x2) x 0,70cm x 15 und. = 9,24m²</t>
  </si>
  <si>
    <t>sapatas                                                                                                     15 und. X 0,80x1,00x0,30m = 3,60m³                                   arranque pilar                                                                                          15 und x 0,14x0,30x0,70m = 0,44m³                                           total = 3,60 + 0,44 = 4,04m³</t>
  </si>
  <si>
    <t>Forma vigas baldrames = 55,50m x 0,30m x 2 lados = 33,30m²</t>
  </si>
  <si>
    <t>0,14x0,30x55,50m = 2,33m³</t>
  </si>
  <si>
    <t>(0,30 x 2 + 0,14) x 55,50m = 41,07m²</t>
  </si>
  <si>
    <t>DATA: JULHO DE 2021</t>
  </si>
  <si>
    <t>TOTAL DO ORÇAMENTO: DUZENTOS E TRINTA E TRÊS MIL E SETECENTOS E SESSENTA E OITO REAIS E SETENTA E DOIS CENTAVOS</t>
  </si>
  <si>
    <t xml:space="preserve">ENCARGOS SOCIAIS SOBRE A MÃO DE OBRA </t>
  </si>
  <si>
    <t>COM DESONERAÇÃO</t>
  </si>
  <si>
    <t>SEM DESONERAÇÃO</t>
  </si>
  <si>
    <t>HORISTA                 %</t>
  </si>
  <si>
    <t>MENSALISTA                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</si>
  <si>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</si>
  <si>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</si>
  <si>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</si>
  <si>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</si>
  <si>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</si>
  <si>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</si>
  <si>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</si>
  <si>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</si>
  <si>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</si>
  <si>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</si>
  <si>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</si>
  <si>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</si>
  <si>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</si>
  <si>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</si>
  <si>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</si>
  <si>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</si>
  <si>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</si>
  <si>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</si>
  <si>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</si>
  <si>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</si>
  <si>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</si>
  <si>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</si>
  <si>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</si>
  <si>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</si>
  <si>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</si>
  <si>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</si>
  <si>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</si>
  <si>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</si>
  <si>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</si>
  <si>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</si>
  <si>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</si>
  <si>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</si>
  <si>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</si>
  <si>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</si>
  <si>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</si>
  <si>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</si>
  <si>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</si>
  <si>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</si>
  <si>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</si>
  <si>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</si>
  <si>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</si>
  <si>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</si>
  <si>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</si>
  <si>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</si>
  <si>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</si>
  <si>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</si>
  <si>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</si>
  <si>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</si>
  <si>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</si>
  <si>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</si>
  <si>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</si>
  <si>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</si>
  <si>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</si>
  <si>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</si>
  <si>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</si>
  <si>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</si>
  <si>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</si>
  <si>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</si>
  <si>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D2</t>
  </si>
  <si>
    <t>REINCIDÊNCIA DE GRUPO A SOBRE AVISO PRÉVIO TRABALHADO E REINCIDÊNCIA DO FGTS SOBRE AVISO PRÉVIO INDENIZADO</t>
  </si>
  <si>
    <t>D</t>
  </si>
  <si>
    <t>TOTAL (A+B+C+D)</t>
  </si>
  <si>
    <r>
      <t xml:space="preserve">REINCIDÊNCIA DE GRUPO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SOBRE GRUPO </t>
    </r>
    <r>
      <rPr>
        <b/>
        <sz val="10"/>
        <rFont val="Arial"/>
        <family val="2"/>
      </rPr>
      <t xml:space="preserve">B </t>
    </r>
  </si>
  <si>
    <t>BDI</t>
  </si>
  <si>
    <t>LEIS SOCIAIS</t>
  </si>
  <si>
    <t>LEIS SOCIAIS: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</si>
</sst>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R$&quot;\ #,##0.00"/>
    <numFmt numFmtId="165" formatCode="0.0000%"/>
    <numFmt numFmtId="166" formatCode="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577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wrapText="1"/>
    </xf>
    <xf numFmtId="4" fontId="2" fillId="2" borderId="14" xfId="0" applyNumberFormat="1" applyFont="1" applyFill="1" applyBorder="1"/>
    <xf numFmtId="4" fontId="4" fillId="0" borderId="5" xfId="0" applyNumberFormat="1" applyFont="1" applyBorder="1"/>
    <xf numFmtId="4" fontId="4" fillId="0" borderId="8" xfId="0" applyNumberFormat="1" applyFont="1" applyBorder="1"/>
    <xf numFmtId="4" fontId="4" fillId="0" borderId="0" xfId="0" applyNumberFormat="1" applyFont="1"/>
    <xf numFmtId="4" fontId="4" fillId="0" borderId="0" xfId="0" applyNumberFormat="1" applyFont="1" applyBorder="1"/>
    <xf numFmtId="4" fontId="4" fillId="0" borderId="7" xfId="0" applyNumberFormat="1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9" xfId="0" applyFont="1" applyBorder="1"/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5" fillId="0" borderId="13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5" fillId="0" borderId="14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" fontId="5" fillId="2" borderId="9" xfId="0" applyNumberFormat="1" applyFont="1" applyFill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wrapText="1"/>
    </xf>
    <xf numFmtId="4" fontId="6" fillId="0" borderId="18" xfId="0" applyNumberFormat="1" applyFont="1" applyFill="1" applyBorder="1"/>
    <xf numFmtId="4" fontId="6" fillId="0" borderId="18" xfId="0" applyNumberFormat="1" applyFont="1" applyBorder="1"/>
    <xf numFmtId="4" fontId="6" fillId="0" borderId="19" xfId="0" applyNumberFormat="1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4" fontId="5" fillId="0" borderId="18" xfId="0" applyNumberFormat="1" applyFont="1" applyBorder="1"/>
    <xf numFmtId="4" fontId="5" fillId="0" borderId="19" xfId="0" applyNumberFormat="1" applyFont="1" applyBorder="1"/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wrapText="1"/>
    </xf>
    <xf numFmtId="4" fontId="5" fillId="2" borderId="18" xfId="0" applyNumberFormat="1" applyFont="1" applyFill="1" applyBorder="1"/>
    <xf numFmtId="4" fontId="5" fillId="2" borderId="19" xfId="0" applyNumberFormat="1" applyFont="1" applyFill="1" applyBorder="1"/>
    <xf numFmtId="0" fontId="6" fillId="0" borderId="18" xfId="0" applyFont="1" applyFill="1" applyBorder="1" applyAlignment="1">
      <alignment horizontal="center"/>
    </xf>
    <xf numFmtId="4" fontId="6" fillId="0" borderId="0" xfId="0" applyNumberFormat="1" applyFont="1" applyBorder="1"/>
    <xf numFmtId="4" fontId="6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0" fontId="5" fillId="0" borderId="7" xfId="1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4" fontId="6" fillId="0" borderId="18" xfId="0" applyNumberFormat="1" applyFont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10" fontId="5" fillId="0" borderId="18" xfId="1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 wrapText="1"/>
    </xf>
    <xf numFmtId="9" fontId="6" fillId="0" borderId="18" xfId="1" applyFont="1" applyFill="1" applyBorder="1" applyAlignment="1">
      <alignment horizontal="center"/>
    </xf>
    <xf numFmtId="4" fontId="6" fillId="0" borderId="19" xfId="0" applyNumberFormat="1" applyFont="1" applyFill="1" applyBorder="1"/>
    <xf numFmtId="9" fontId="6" fillId="0" borderId="18" xfId="1" applyFont="1" applyBorder="1"/>
    <xf numFmtId="9" fontId="6" fillId="0" borderId="19" xfId="1" applyFont="1" applyBorder="1"/>
    <xf numFmtId="0" fontId="5" fillId="0" borderId="40" xfId="0" applyFont="1" applyBorder="1" applyAlignment="1">
      <alignment horizontal="center"/>
    </xf>
    <xf numFmtId="4" fontId="6" fillId="0" borderId="40" xfId="0" applyNumberFormat="1" applyFont="1" applyBorder="1" applyAlignment="1">
      <alignment horizontal="center"/>
    </xf>
    <xf numFmtId="10" fontId="5" fillId="0" borderId="40" xfId="1" applyNumberFormat="1" applyFont="1" applyFill="1" applyBorder="1" applyAlignment="1">
      <alignment horizontal="center"/>
    </xf>
    <xf numFmtId="4" fontId="6" fillId="0" borderId="40" xfId="0" applyNumberFormat="1" applyFont="1" applyFill="1" applyBorder="1" applyAlignment="1">
      <alignment horizontal="center" wrapText="1"/>
    </xf>
    <xf numFmtId="9" fontId="6" fillId="0" borderId="40" xfId="1" applyFont="1" applyFill="1" applyBorder="1" applyAlignment="1">
      <alignment horizontal="center"/>
    </xf>
    <xf numFmtId="4" fontId="6" fillId="0" borderId="40" xfId="0" applyNumberFormat="1" applyFont="1" applyFill="1" applyBorder="1"/>
    <xf numFmtId="9" fontId="6" fillId="0" borderId="40" xfId="1" applyFont="1" applyBorder="1"/>
    <xf numFmtId="9" fontId="6" fillId="0" borderId="41" xfId="1" applyFont="1" applyBorder="1"/>
    <xf numFmtId="4" fontId="5" fillId="0" borderId="44" xfId="0" applyNumberFormat="1" applyFont="1" applyBorder="1" applyAlignment="1">
      <alignment horizontal="center"/>
    </xf>
    <xf numFmtId="10" fontId="5" fillId="0" borderId="44" xfId="1" applyNumberFormat="1" applyFont="1" applyFill="1" applyBorder="1" applyAlignment="1">
      <alignment horizontal="center"/>
    </xf>
    <xf numFmtId="4" fontId="5" fillId="0" borderId="44" xfId="0" applyNumberFormat="1" applyFont="1" applyBorder="1" applyAlignment="1">
      <alignment horizontal="center" wrapText="1"/>
    </xf>
    <xf numFmtId="10" fontId="5" fillId="0" borderId="44" xfId="1" applyNumberFormat="1" applyFont="1" applyBorder="1" applyAlignment="1">
      <alignment horizontal="center"/>
    </xf>
    <xf numFmtId="10" fontId="5" fillId="0" borderId="45" xfId="1" applyNumberFormat="1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10" fontId="5" fillId="0" borderId="48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3"/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8" fillId="0" borderId="52" xfId="3" applyFont="1" applyFill="1" applyBorder="1" applyAlignment="1"/>
    <xf numFmtId="0" fontId="8" fillId="0" borderId="53" xfId="3" applyFont="1" applyFill="1" applyBorder="1" applyAlignment="1"/>
    <xf numFmtId="10" fontId="8" fillId="0" borderId="15" xfId="1" applyNumberFormat="1" applyFont="1" applyFill="1" applyBorder="1" applyAlignment="1">
      <alignment horizontal="center"/>
    </xf>
    <xf numFmtId="10" fontId="8" fillId="0" borderId="16" xfId="1" applyNumberFormat="1" applyFont="1" applyFill="1" applyBorder="1" applyAlignment="1">
      <alignment horizontal="center" wrapText="1"/>
    </xf>
    <xf numFmtId="0" fontId="8" fillId="0" borderId="54" xfId="3" applyFont="1" applyFill="1" applyBorder="1" applyAlignment="1"/>
    <xf numFmtId="0" fontId="8" fillId="0" borderId="55" xfId="3" applyFont="1" applyFill="1" applyBorder="1" applyAlignment="1"/>
    <xf numFmtId="10" fontId="8" fillId="0" borderId="18" xfId="1" applyNumberFormat="1" applyFont="1" applyFill="1" applyBorder="1" applyAlignment="1">
      <alignment horizontal="center"/>
    </xf>
    <xf numFmtId="9" fontId="8" fillId="0" borderId="19" xfId="1" applyFont="1" applyFill="1" applyBorder="1" applyAlignment="1">
      <alignment horizontal="center" wrapText="1"/>
    </xf>
    <xf numFmtId="10" fontId="8" fillId="0" borderId="19" xfId="1" applyNumberFormat="1" applyFont="1" applyFill="1" applyBorder="1" applyAlignment="1">
      <alignment horizontal="center" wrapText="1"/>
    </xf>
    <xf numFmtId="0" fontId="8" fillId="0" borderId="56" xfId="3" applyFont="1" applyFill="1" applyBorder="1" applyAlignment="1"/>
    <xf numFmtId="0" fontId="8" fillId="0" borderId="57" xfId="3" applyFont="1" applyFill="1" applyBorder="1" applyAlignment="1"/>
    <xf numFmtId="10" fontId="8" fillId="0" borderId="20" xfId="1" applyNumberFormat="1" applyFont="1" applyFill="1" applyBorder="1" applyAlignment="1">
      <alignment horizontal="center"/>
    </xf>
    <xf numFmtId="9" fontId="8" fillId="0" borderId="21" xfId="1" applyFont="1" applyFill="1" applyBorder="1" applyAlignment="1">
      <alignment horizontal="center" wrapText="1"/>
    </xf>
    <xf numFmtId="10" fontId="9" fillId="4" borderId="14" xfId="1" applyNumberFormat="1" applyFont="1" applyFill="1" applyBorder="1" applyAlignment="1">
      <alignment horizontal="center" wrapText="1"/>
    </xf>
    <xf numFmtId="10" fontId="8" fillId="0" borderId="41" xfId="1" applyNumberFormat="1" applyFont="1" applyFill="1" applyBorder="1" applyAlignment="1">
      <alignment horizontal="center" wrapText="1"/>
    </xf>
    <xf numFmtId="164" fontId="8" fillId="0" borderId="41" xfId="2" applyNumberFormat="1" applyFont="1" applyFill="1" applyBorder="1" applyAlignment="1">
      <alignment horizontal="center" wrapText="1"/>
    </xf>
    <xf numFmtId="0" fontId="9" fillId="0" borderId="4" xfId="3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center" wrapText="1"/>
    </xf>
    <xf numFmtId="0" fontId="8" fillId="0" borderId="4" xfId="3" applyFont="1" applyBorder="1" applyAlignment="1">
      <alignment horizontal="right" vertical="center"/>
    </xf>
    <xf numFmtId="0" fontId="8" fillId="0" borderId="0" xfId="3" applyFont="1" applyBorder="1" applyAlignment="1">
      <alignment horizontal="right" vertical="center"/>
    </xf>
    <xf numFmtId="0" fontId="14" fillId="0" borderId="0" xfId="3" applyFont="1" applyBorder="1" applyAlignment="1">
      <alignment horizontal="left" vertical="center"/>
    </xf>
    <xf numFmtId="0" fontId="8" fillId="0" borderId="4" xfId="3" applyFont="1" applyBorder="1"/>
    <xf numFmtId="0" fontId="8" fillId="0" borderId="0" xfId="3" applyFont="1" applyBorder="1"/>
    <xf numFmtId="0" fontId="8" fillId="0" borderId="4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8" fillId="0" borderId="7" xfId="3" applyFont="1" applyBorder="1"/>
    <xf numFmtId="0" fontId="8" fillId="0" borderId="7" xfId="3" applyFont="1" applyBorder="1" applyAlignment="1">
      <alignment wrapText="1"/>
    </xf>
    <xf numFmtId="0" fontId="15" fillId="0" borderId="8" xfId="3" applyFont="1" applyBorder="1"/>
    <xf numFmtId="0" fontId="8" fillId="0" borderId="0" xfId="3" applyFont="1" applyBorder="1" applyAlignment="1">
      <alignment vertical="center"/>
    </xf>
    <xf numFmtId="0" fontId="8" fillId="0" borderId="0" xfId="3" applyBorder="1"/>
    <xf numFmtId="0" fontId="8" fillId="0" borderId="5" xfId="3" applyBorder="1"/>
    <xf numFmtId="0" fontId="8" fillId="0" borderId="7" xfId="3" applyBorder="1"/>
    <xf numFmtId="0" fontId="8" fillId="0" borderId="8" xfId="3" applyBorder="1"/>
    <xf numFmtId="10" fontId="10" fillId="4" borderId="63" xfId="1" applyNumberFormat="1" applyFont="1" applyFill="1" applyBorder="1" applyAlignment="1">
      <alignment horizontal="center" wrapText="1"/>
    </xf>
    <xf numFmtId="0" fontId="8" fillId="0" borderId="64" xfId="3" applyBorder="1"/>
    <xf numFmtId="0" fontId="8" fillId="0" borderId="62" xfId="3" applyBorder="1"/>
    <xf numFmtId="0" fontId="8" fillId="0" borderId="61" xfId="3" applyBorder="1"/>
    <xf numFmtId="10" fontId="9" fillId="0" borderId="0" xfId="1" applyNumberFormat="1" applyFont="1" applyFill="1" applyBorder="1" applyAlignment="1">
      <alignment horizontal="center" wrapText="1"/>
    </xf>
    <xf numFmtId="0" fontId="8" fillId="0" borderId="23" xfId="3" applyBorder="1"/>
    <xf numFmtId="0" fontId="8" fillId="0" borderId="24" xfId="3" applyBorder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wrapText="1"/>
    </xf>
    <xf numFmtId="9" fontId="6" fillId="0" borderId="18" xfId="1" applyFont="1" applyFill="1" applyBorder="1"/>
    <xf numFmtId="4" fontId="5" fillId="0" borderId="48" xfId="0" applyNumberFormat="1" applyFont="1" applyBorder="1" applyAlignment="1">
      <alignment horizontal="center" wrapText="1"/>
    </xf>
    <xf numFmtId="4" fontId="5" fillId="0" borderId="48" xfId="0" applyNumberFormat="1" applyFont="1" applyBorder="1" applyAlignment="1">
      <alignment horizontal="center"/>
    </xf>
    <xf numFmtId="10" fontId="5" fillId="0" borderId="48" xfId="1" applyNumberFormat="1" applyFont="1" applyBorder="1" applyAlignment="1">
      <alignment horizontal="center"/>
    </xf>
    <xf numFmtId="10" fontId="5" fillId="0" borderId="49" xfId="1" applyNumberFormat="1" applyFont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4" fontId="6" fillId="0" borderId="19" xfId="0" applyNumberFormat="1" applyFont="1" applyBorder="1" applyAlignment="1">
      <alignment wrapText="1"/>
    </xf>
    <xf numFmtId="4" fontId="5" fillId="0" borderId="19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10" fontId="6" fillId="0" borderId="18" xfId="1" applyNumberFormat="1" applyFont="1" applyBorder="1" applyAlignment="1">
      <alignment horizontal="center"/>
    </xf>
    <xf numFmtId="10" fontId="5" fillId="0" borderId="18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4" fillId="0" borderId="0" xfId="1" applyNumberFormat="1" applyFont="1"/>
    <xf numFmtId="165" fontId="3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0" fontId="5" fillId="0" borderId="9" xfId="0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10" fontId="5" fillId="0" borderId="9" xfId="1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 wrapText="1"/>
    </xf>
    <xf numFmtId="10" fontId="6" fillId="0" borderId="9" xfId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4" fontId="5" fillId="0" borderId="73" xfId="0" applyNumberFormat="1" applyFont="1" applyBorder="1" applyAlignment="1">
      <alignment horizontal="center" wrapText="1"/>
    </xf>
    <xf numFmtId="10" fontId="5" fillId="0" borderId="73" xfId="0" applyNumberFormat="1" applyFont="1" applyBorder="1" applyAlignment="1">
      <alignment horizontal="center"/>
    </xf>
    <xf numFmtId="4" fontId="5" fillId="0" borderId="73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10" fontId="5" fillId="0" borderId="11" xfId="1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 wrapText="1"/>
    </xf>
    <xf numFmtId="4" fontId="5" fillId="0" borderId="11" xfId="0" applyNumberFormat="1" applyFont="1" applyFill="1" applyBorder="1" applyAlignment="1">
      <alignment horizont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left" wrapText="1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0" fontId="5" fillId="0" borderId="7" xfId="1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5" fillId="3" borderId="1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81" xfId="0" applyFont="1" applyBorder="1" applyAlignment="1">
      <alignment horizontal="center" vertical="center"/>
    </xf>
    <xf numFmtId="10" fontId="6" fillId="0" borderId="14" xfId="1" applyNumberFormat="1" applyFont="1" applyFill="1" applyBorder="1"/>
    <xf numFmtId="10" fontId="5" fillId="0" borderId="12" xfId="1" applyNumberFormat="1" applyFont="1" applyBorder="1" applyAlignment="1">
      <alignment horizontal="center"/>
    </xf>
    <xf numFmtId="10" fontId="5" fillId="0" borderId="6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wrapText="1"/>
    </xf>
    <xf numFmtId="4" fontId="5" fillId="2" borderId="35" xfId="0" applyNumberFormat="1" applyFont="1" applyFill="1" applyBorder="1"/>
    <xf numFmtId="4" fontId="5" fillId="2" borderId="87" xfId="0" applyNumberFormat="1" applyFont="1" applyFill="1" applyBorder="1"/>
    <xf numFmtId="0" fontId="16" fillId="0" borderId="9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4" fontId="16" fillId="0" borderId="9" xfId="0" applyNumberFormat="1" applyFont="1" applyBorder="1"/>
    <xf numFmtId="4" fontId="5" fillId="3" borderId="1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8" xfId="0" applyFont="1" applyFill="1" applyBorder="1" applyAlignment="1">
      <alignment wrapText="1"/>
    </xf>
    <xf numFmtId="10" fontId="4" fillId="0" borderId="0" xfId="0" applyNumberFormat="1" applyFont="1"/>
    <xf numFmtId="4" fontId="6" fillId="0" borderId="1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" fontId="16" fillId="0" borderId="9" xfId="0" applyNumberFormat="1" applyFont="1" applyBorder="1" applyAlignment="1">
      <alignment vertical="center"/>
    </xf>
    <xf numFmtId="4" fontId="5" fillId="3" borderId="14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 vertical="center"/>
    </xf>
    <xf numFmtId="10" fontId="18" fillId="0" borderId="9" xfId="1" applyNumberFormat="1" applyFont="1" applyFill="1" applyBorder="1" applyAlignment="1">
      <alignment horizontal="center" vertical="center" wrapText="1"/>
    </xf>
    <xf numFmtId="10" fontId="18" fillId="0" borderId="9" xfId="1" applyNumberFormat="1" applyFont="1" applyFill="1" applyBorder="1" applyAlignment="1">
      <alignment horizontal="center" vertical="center"/>
    </xf>
    <xf numFmtId="10" fontId="8" fillId="0" borderId="9" xfId="1" applyNumberFormat="1" applyFont="1" applyFill="1" applyBorder="1" applyAlignment="1">
      <alignment horizontal="center" vertical="center" wrapText="1"/>
    </xf>
    <xf numFmtId="10" fontId="9" fillId="0" borderId="9" xfId="1" applyNumberFormat="1" applyFont="1" applyFill="1" applyBorder="1" applyAlignment="1">
      <alignment horizontal="center" vertical="center" wrapText="1"/>
    </xf>
    <xf numFmtId="10" fontId="8" fillId="0" borderId="9" xfId="1" applyNumberFormat="1" applyFont="1" applyFill="1" applyBorder="1" applyAlignment="1">
      <alignment horizontal="center" vertical="center"/>
    </xf>
    <xf numFmtId="10" fontId="9" fillId="0" borderId="9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0" fontId="18" fillId="0" borderId="14" xfId="1" applyNumberFormat="1" applyFont="1" applyFill="1" applyBorder="1" applyAlignment="1">
      <alignment horizontal="center" vertical="center" wrapText="1"/>
    </xf>
    <xf numFmtId="10" fontId="18" fillId="0" borderId="14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10" fontId="8" fillId="0" borderId="14" xfId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0" fontId="9" fillId="0" borderId="14" xfId="1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0" fontId="8" fillId="0" borderId="14" xfId="1" applyNumberFormat="1" applyFont="1" applyFill="1" applyBorder="1" applyAlignment="1">
      <alignment horizontal="center" vertical="center"/>
    </xf>
    <xf numFmtId="0" fontId="17" fillId="0" borderId="83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10" fontId="18" fillId="0" borderId="74" xfId="1" applyNumberFormat="1" applyFont="1" applyFill="1" applyBorder="1" applyAlignment="1">
      <alignment horizontal="center" vertical="center" wrapText="1"/>
    </xf>
    <xf numFmtId="10" fontId="18" fillId="0" borderId="81" xfId="1" applyNumberFormat="1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/>
    </xf>
    <xf numFmtId="10" fontId="17" fillId="0" borderId="83" xfId="1" applyNumberFormat="1" applyFont="1" applyFill="1" applyBorder="1" applyAlignment="1">
      <alignment horizontal="center" vertical="center" wrapText="1"/>
    </xf>
    <xf numFmtId="10" fontId="17" fillId="0" borderId="84" xfId="1" applyNumberFormat="1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10" fontId="9" fillId="0" borderId="83" xfId="1" applyNumberFormat="1" applyFont="1" applyFill="1" applyBorder="1" applyAlignment="1">
      <alignment horizontal="center" vertical="center" wrapText="1"/>
    </xf>
    <xf numFmtId="10" fontId="9" fillId="0" borderId="84" xfId="1" applyNumberFormat="1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10" fontId="8" fillId="0" borderId="74" xfId="1" applyNumberFormat="1" applyFont="1" applyFill="1" applyBorder="1" applyAlignment="1">
      <alignment horizontal="center" vertical="center"/>
    </xf>
    <xf numFmtId="10" fontId="8" fillId="0" borderId="81" xfId="1" applyNumberFormat="1" applyFont="1" applyFill="1" applyBorder="1" applyAlignment="1">
      <alignment horizontal="center" vertical="center"/>
    </xf>
    <xf numFmtId="10" fontId="9" fillId="0" borderId="1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5" fillId="0" borderId="0" xfId="0" applyFont="1" applyBorder="1" applyAlignment="1"/>
    <xf numFmtId="0" fontId="5" fillId="0" borderId="5" xfId="0" applyFont="1" applyBorder="1" applyAlignment="1"/>
    <xf numFmtId="10" fontId="5" fillId="0" borderId="0" xfId="0" applyNumberFormat="1" applyFont="1" applyBorder="1" applyAlignme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4" fontId="5" fillId="2" borderId="14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2" borderId="90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3" borderId="90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4" fontId="6" fillId="0" borderId="14" xfId="0" applyNumberFormat="1" applyFont="1" applyBorder="1" applyAlignment="1">
      <alignment horizontal="right" vertical="center"/>
    </xf>
    <xf numFmtId="10" fontId="5" fillId="0" borderId="7" xfId="1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/>
    </xf>
    <xf numFmtId="4" fontId="5" fillId="0" borderId="37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0" borderId="22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4" borderId="22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2" borderId="9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90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3" borderId="90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horizontal="left" vertical="center" wrapText="1"/>
    </xf>
    <xf numFmtId="4" fontId="5" fillId="3" borderId="9" xfId="0" applyNumberFormat="1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6" fillId="0" borderId="9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distributed"/>
    </xf>
    <xf numFmtId="0" fontId="5" fillId="0" borderId="28" xfId="0" applyFont="1" applyBorder="1" applyAlignment="1">
      <alignment horizontal="left" vertical="distributed"/>
    </xf>
    <xf numFmtId="0" fontId="5" fillId="0" borderId="29" xfId="0" applyFont="1" applyBorder="1" applyAlignment="1">
      <alignment horizontal="left" vertical="distributed"/>
    </xf>
    <xf numFmtId="0" fontId="5" fillId="0" borderId="8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" fontId="5" fillId="0" borderId="75" xfId="0" applyNumberFormat="1" applyFont="1" applyBorder="1" applyAlignment="1">
      <alignment horizontal="center" vertical="center"/>
    </xf>
    <xf numFmtId="4" fontId="5" fillId="0" borderId="8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39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10" fontId="8" fillId="0" borderId="77" xfId="1" applyNumberFormat="1" applyFont="1" applyFill="1" applyBorder="1" applyAlignment="1">
      <alignment horizontal="center"/>
    </xf>
    <xf numFmtId="10" fontId="8" fillId="0" borderId="53" xfId="1" applyNumberFormat="1" applyFont="1" applyFill="1" applyBorder="1" applyAlignment="1">
      <alignment horizontal="center"/>
    </xf>
    <xf numFmtId="10" fontId="8" fillId="0" borderId="79" xfId="1" applyNumberFormat="1" applyFont="1" applyFill="1" applyBorder="1" applyAlignment="1">
      <alignment horizontal="center"/>
    </xf>
    <xf numFmtId="10" fontId="8" fillId="0" borderId="55" xfId="1" applyNumberFormat="1" applyFont="1" applyFill="1" applyBorder="1" applyAlignment="1">
      <alignment horizontal="center"/>
    </xf>
    <xf numFmtId="0" fontId="9" fillId="0" borderId="69" xfId="3" applyFont="1" applyFill="1" applyBorder="1" applyAlignment="1">
      <alignment horizontal="center"/>
    </xf>
    <xf numFmtId="0" fontId="9" fillId="0" borderId="64" xfId="3" applyFont="1" applyFill="1" applyBorder="1" applyAlignment="1">
      <alignment horizontal="center"/>
    </xf>
    <xf numFmtId="0" fontId="8" fillId="0" borderId="65" xfId="3" applyFont="1" applyFill="1" applyBorder="1" applyAlignment="1">
      <alignment horizontal="left"/>
    </xf>
    <xf numFmtId="0" fontId="8" fillId="0" borderId="66" xfId="3" applyFont="1" applyFill="1" applyBorder="1" applyAlignment="1">
      <alignment horizontal="left"/>
    </xf>
    <xf numFmtId="0" fontId="8" fillId="0" borderId="54" xfId="3" applyFont="1" applyFill="1" applyBorder="1" applyAlignment="1">
      <alignment horizontal="left"/>
    </xf>
    <xf numFmtId="0" fontId="8" fillId="0" borderId="58" xfId="3" applyFont="1" applyFill="1" applyBorder="1" applyAlignment="1">
      <alignment horizontal="left"/>
    </xf>
    <xf numFmtId="0" fontId="8" fillId="0" borderId="67" xfId="3" applyFont="1" applyFill="1" applyBorder="1" applyAlignment="1">
      <alignment horizontal="left" wrapText="1"/>
    </xf>
    <xf numFmtId="0" fontId="8" fillId="0" borderId="68" xfId="3" applyFont="1" applyFill="1" applyBorder="1" applyAlignment="1">
      <alignment horizontal="left" wrapText="1"/>
    </xf>
    <xf numFmtId="0" fontId="8" fillId="0" borderId="70" xfId="3" applyFont="1" applyFill="1" applyBorder="1" applyAlignment="1">
      <alignment horizontal="center" wrapText="1"/>
    </xf>
    <xf numFmtId="0" fontId="8" fillId="0" borderId="62" xfId="3" applyFont="1" applyFill="1" applyBorder="1" applyAlignment="1">
      <alignment horizontal="center" wrapText="1"/>
    </xf>
    <xf numFmtId="0" fontId="9" fillId="0" borderId="6" xfId="3" applyFont="1" applyFill="1" applyBorder="1" applyAlignment="1">
      <alignment horizontal="center" wrapText="1"/>
    </xf>
    <xf numFmtId="0" fontId="9" fillId="0" borderId="7" xfId="3" applyFont="1" applyFill="1" applyBorder="1" applyAlignment="1">
      <alignment horizontal="center" wrapText="1"/>
    </xf>
    <xf numFmtId="0" fontId="13" fillId="0" borderId="22" xfId="3" applyFont="1" applyFill="1" applyBorder="1" applyAlignment="1">
      <alignment horizontal="left" vertical="top" wrapText="1"/>
    </xf>
    <xf numFmtId="0" fontId="13" fillId="0" borderId="23" xfId="3" applyFont="1" applyFill="1" applyBorder="1" applyAlignment="1">
      <alignment horizontal="left" vertical="top" wrapText="1"/>
    </xf>
    <xf numFmtId="0" fontId="11" fillId="0" borderId="4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8" fillId="0" borderId="4" xfId="3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8" fillId="0" borderId="4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 wrapText="1"/>
    </xf>
    <xf numFmtId="0" fontId="15" fillId="0" borderId="4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15" fillId="0" borderId="6" xfId="3" applyFont="1" applyBorder="1" applyAlignment="1">
      <alignment horizontal="left"/>
    </xf>
    <xf numFmtId="0" fontId="15" fillId="0" borderId="7" xfId="3" applyFont="1" applyBorder="1" applyAlignment="1">
      <alignment horizontal="left"/>
    </xf>
    <xf numFmtId="0" fontId="15" fillId="0" borderId="0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9" fillId="0" borderId="60" xfId="3" applyFont="1" applyFill="1" applyBorder="1" applyAlignment="1">
      <alignment horizontal="left"/>
    </xf>
    <xf numFmtId="10" fontId="8" fillId="0" borderId="86" xfId="1" applyNumberFormat="1" applyFont="1" applyFill="1" applyBorder="1" applyAlignment="1">
      <alignment horizontal="center"/>
    </xf>
    <xf numFmtId="10" fontId="8" fillId="0" borderId="57" xfId="1" applyNumberFormat="1" applyFont="1" applyFill="1" applyBorder="1" applyAlignment="1">
      <alignment horizontal="center"/>
    </xf>
    <xf numFmtId="10" fontId="8" fillId="0" borderId="78" xfId="1" applyNumberFormat="1" applyFont="1" applyFill="1" applyBorder="1" applyAlignment="1">
      <alignment horizontal="center"/>
    </xf>
    <xf numFmtId="10" fontId="8" fillId="0" borderId="58" xfId="1" applyNumberFormat="1" applyFont="1" applyFill="1" applyBorder="1" applyAlignment="1">
      <alignment horizontal="center"/>
    </xf>
    <xf numFmtId="0" fontId="9" fillId="0" borderId="50" xfId="3" applyFont="1" applyBorder="1" applyAlignment="1">
      <alignment horizontal="center" vertical="center"/>
    </xf>
    <xf numFmtId="0" fontId="6" fillId="0" borderId="70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8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2" xfId="0" applyFont="1" applyBorder="1" applyAlignment="1">
      <alignment horizontal="left"/>
    </xf>
    <xf numFmtId="0" fontId="5" fillId="0" borderId="83" xfId="0" applyFont="1" applyBorder="1" applyAlignment="1">
      <alignment horizontal="left"/>
    </xf>
    <xf numFmtId="0" fontId="5" fillId="0" borderId="84" xfId="0" applyFont="1" applyBorder="1" applyAlignment="1">
      <alignment horizontal="left"/>
    </xf>
    <xf numFmtId="0" fontId="5" fillId="0" borderId="71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85" xfId="0" applyFont="1" applyBorder="1" applyAlignment="1">
      <alignment horizontal="left"/>
    </xf>
    <xf numFmtId="0" fontId="5" fillId="0" borderId="74" xfId="0" applyFont="1" applyBorder="1" applyAlignment="1">
      <alignment horizontal="left"/>
    </xf>
    <xf numFmtId="0" fontId="5" fillId="0" borderId="81" xfId="0" applyFont="1" applyBorder="1" applyAlignment="1">
      <alignment horizontal="left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0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92" xfId="0" applyFont="1" applyFill="1" applyBorder="1" applyAlignment="1">
      <alignment vertical="center"/>
    </xf>
    <xf numFmtId="0" fontId="8" fillId="0" borderId="62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18" fillId="0" borderId="90" xfId="0" applyFont="1" applyFill="1" applyBorder="1" applyAlignment="1">
      <alignment horizontal="left" vertical="center"/>
    </xf>
    <xf numFmtId="0" fontId="18" fillId="0" borderId="23" xfId="0" applyFont="1" applyFill="1" applyBorder="1" applyAlignment="1">
      <alignment horizontal="left" vertical="center"/>
    </xf>
    <xf numFmtId="0" fontId="18" fillId="0" borderId="9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5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8" fillId="0" borderId="74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7" fillId="0" borderId="83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9" fillId="0" borderId="75" xfId="3" applyFont="1" applyBorder="1" applyAlignment="1">
      <alignment horizontal="center" vertical="center"/>
    </xf>
    <xf numFmtId="0" fontId="9" fillId="0" borderId="76" xfId="3" applyFont="1" applyBorder="1" applyAlignment="1">
      <alignment horizontal="center" vertical="center"/>
    </xf>
    <xf numFmtId="0" fontId="9" fillId="0" borderId="80" xfId="3" applyFont="1" applyBorder="1" applyAlignment="1">
      <alignment horizontal="center" vertical="center"/>
    </xf>
  </cellXfs>
  <cellStyles count="4">
    <cellStyle name="Normal" xfId="0" builtinId="0"/>
    <cellStyle name="Normal 2" xfId="3"/>
    <cellStyle name="Porcentagem" xfId="1" builtinId="5"/>
    <cellStyle name="Separador de milhare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3</xdr:col>
      <xdr:colOff>1143000</xdr:colOff>
      <xdr:row>2</xdr:row>
      <xdr:rowOff>779839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3825" y="0"/>
          <a:ext cx="6362700" cy="11608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161925</xdr:rowOff>
    </xdr:from>
    <xdr:to>
      <xdr:col>3</xdr:col>
      <xdr:colOff>1937868</xdr:colOff>
      <xdr:row>0</xdr:row>
      <xdr:rowOff>593925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29100" y="161925"/>
          <a:ext cx="747243" cy="43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180975</xdr:rowOff>
    </xdr:from>
    <xdr:to>
      <xdr:col>3</xdr:col>
      <xdr:colOff>1899768</xdr:colOff>
      <xdr:row>0</xdr:row>
      <xdr:rowOff>612975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5275" y="180975"/>
          <a:ext cx="747243" cy="432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19050</xdr:rowOff>
    </xdr:from>
    <xdr:to>
      <xdr:col>5</xdr:col>
      <xdr:colOff>584158</xdr:colOff>
      <xdr:row>2</xdr:row>
      <xdr:rowOff>790575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4949" y="19050"/>
          <a:ext cx="6003884" cy="10953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19050</xdr:rowOff>
    </xdr:from>
    <xdr:to>
      <xdr:col>5</xdr:col>
      <xdr:colOff>555583</xdr:colOff>
      <xdr:row>2</xdr:row>
      <xdr:rowOff>790575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4949" y="19050"/>
          <a:ext cx="6003884" cy="10953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1171575</xdr:colOff>
      <xdr:row>0</xdr:row>
      <xdr:rowOff>47625</xdr:rowOff>
    </xdr:from>
    <xdr:to>
      <xdr:col>3</xdr:col>
      <xdr:colOff>1171575</xdr:colOff>
      <xdr:row>0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0050" y="47625"/>
          <a:ext cx="1219200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1068918</xdr:colOff>
      <xdr:row>0</xdr:row>
      <xdr:rowOff>222250</xdr:rowOff>
    </xdr:from>
    <xdr:to>
      <xdr:col>3</xdr:col>
      <xdr:colOff>1816161</xdr:colOff>
      <xdr:row>0</xdr:row>
      <xdr:rowOff>654250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2251" y="222250"/>
          <a:ext cx="747243" cy="432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1171575</xdr:colOff>
      <xdr:row>0</xdr:row>
      <xdr:rowOff>47625</xdr:rowOff>
    </xdr:from>
    <xdr:to>
      <xdr:col>3</xdr:col>
      <xdr:colOff>1171575</xdr:colOff>
      <xdr:row>0</xdr:row>
      <xdr:rowOff>190500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47625"/>
          <a:ext cx="0" cy="142875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0</xdr:row>
      <xdr:rowOff>76200</xdr:rowOff>
    </xdr:from>
    <xdr:to>
      <xdr:col>3</xdr:col>
      <xdr:colOff>1009650</xdr:colOff>
      <xdr:row>0</xdr:row>
      <xdr:rowOff>190500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5" y="76200"/>
          <a:ext cx="1219200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0</xdr:row>
      <xdr:rowOff>200025</xdr:rowOff>
    </xdr:from>
    <xdr:to>
      <xdr:col>3</xdr:col>
      <xdr:colOff>1652118</xdr:colOff>
      <xdr:row>0</xdr:row>
      <xdr:rowOff>632025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200025"/>
          <a:ext cx="747243" cy="432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0</xdr:row>
      <xdr:rowOff>190500</xdr:rowOff>
    </xdr:from>
    <xdr:to>
      <xdr:col>4</xdr:col>
      <xdr:colOff>185269</xdr:colOff>
      <xdr:row>0</xdr:row>
      <xdr:rowOff>622500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1" y="190500"/>
          <a:ext cx="747243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0</xdr:rowOff>
    </xdr:from>
    <xdr:to>
      <xdr:col>6</xdr:col>
      <xdr:colOff>523875</xdr:colOff>
      <xdr:row>2</xdr:row>
      <xdr:rowOff>779839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19400" y="0"/>
          <a:ext cx="6362700" cy="1160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7</xdr:col>
      <xdr:colOff>742950</xdr:colOff>
      <xdr:row>2</xdr:row>
      <xdr:rowOff>779839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9150" y="0"/>
          <a:ext cx="6362700" cy="11608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19050</xdr:rowOff>
    </xdr:from>
    <xdr:to>
      <xdr:col>5</xdr:col>
      <xdr:colOff>593683</xdr:colOff>
      <xdr:row>2</xdr:row>
      <xdr:rowOff>790575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4949" y="19050"/>
          <a:ext cx="6003884" cy="109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2076451</xdr:colOff>
      <xdr:row>0</xdr:row>
      <xdr:rowOff>133350</xdr:rowOff>
    </xdr:from>
    <xdr:to>
      <xdr:col>1</xdr:col>
      <xdr:colOff>2823694</xdr:colOff>
      <xdr:row>0</xdr:row>
      <xdr:rowOff>565350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0826" y="133350"/>
          <a:ext cx="747243" cy="43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2457451</xdr:colOff>
      <xdr:row>0</xdr:row>
      <xdr:rowOff>152400</xdr:rowOff>
    </xdr:from>
    <xdr:to>
      <xdr:col>3</xdr:col>
      <xdr:colOff>3204694</xdr:colOff>
      <xdr:row>0</xdr:row>
      <xdr:rowOff>584400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5401" y="152400"/>
          <a:ext cx="747243" cy="43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1311276</xdr:colOff>
      <xdr:row>0</xdr:row>
      <xdr:rowOff>231775</xdr:rowOff>
    </xdr:from>
    <xdr:to>
      <xdr:col>4</xdr:col>
      <xdr:colOff>648819</xdr:colOff>
      <xdr:row>0</xdr:row>
      <xdr:rowOff>663775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9226" y="231775"/>
          <a:ext cx="747243" cy="43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942976</xdr:colOff>
      <xdr:row>0</xdr:row>
      <xdr:rowOff>133350</xdr:rowOff>
    </xdr:from>
    <xdr:to>
      <xdr:col>3</xdr:col>
      <xdr:colOff>632944</xdr:colOff>
      <xdr:row>0</xdr:row>
      <xdr:rowOff>565350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1351" y="133350"/>
          <a:ext cx="747243" cy="43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30</xdr:row>
      <xdr:rowOff>133350</xdr:rowOff>
    </xdr:from>
    <xdr:to>
      <xdr:col>6</xdr:col>
      <xdr:colOff>400050</xdr:colOff>
      <xdr:row>30</xdr:row>
      <xdr:rowOff>1250777</xdr:rowOff>
    </xdr:to>
    <xdr:pic>
      <xdr:nvPicPr>
        <xdr:cNvPr id="3" name="Imagem 1" descr="Sem títul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6425" y="6591300"/>
          <a:ext cx="4286250" cy="111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895351</xdr:colOff>
      <xdr:row>0</xdr:row>
      <xdr:rowOff>161925</xdr:rowOff>
    </xdr:from>
    <xdr:to>
      <xdr:col>3</xdr:col>
      <xdr:colOff>299569</xdr:colOff>
      <xdr:row>0</xdr:row>
      <xdr:rowOff>593925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62326" y="161925"/>
          <a:ext cx="747243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/Desktop/TINA/RODRIGUEZ%20&amp;%20SILVA%202018/PROJETOS%20EM%20ANDAMENTO/C&#194;MARA%20GUARANT&#195;%20-%20REFORMA%20PLENARIO/PLANILHA%20OR&#199;AMENT&#193;RIA/RASCUNHOS/27_11_PLANILHA%20OR&#199;AMENT&#193;RIA%20CAMARA%20GUARANT&#1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 1ª ETAPA "/>
      <sheetName val="PLANILHA ORÇAMENTÁRIA 1ª ETAPA"/>
      <sheetName val="CRONOGRAMA 1ª ETAPA"/>
      <sheetName val="COMP 01 1ª ETAPA"/>
      <sheetName val="RESUMO 2ª ETAPA "/>
      <sheetName val="PLANILHA ORÇAMENTÁRIA 2ª ETAPA"/>
      <sheetName val="CRONOGRAMA 2ª ETAPA"/>
      <sheetName val="BDI"/>
      <sheetName val="COMP 01"/>
      <sheetName val="COMP 02"/>
      <sheetName val="COMP 03"/>
      <sheetName val="COMP 04"/>
      <sheetName val="COMP 05"/>
      <sheetName val="COMP 06"/>
      <sheetName val="COMP 07"/>
      <sheetName val="COMP 08"/>
      <sheetName val="COMP 09"/>
      <sheetName val="COMP 10"/>
      <sheetName val="COMP 11"/>
      <sheetName val="COMP 12"/>
      <sheetName val="COMP 120"/>
      <sheetName val="COMP 14"/>
      <sheetName val="COMP 15"/>
      <sheetName val="COMP 16"/>
      <sheetName val="COMP 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34">
          <cell r="A234" t="str">
            <v>Responsável Técnico</v>
          </cell>
          <cell r="B234">
            <v>0</v>
          </cell>
          <cell r="C234">
            <v>0</v>
          </cell>
        </row>
        <row r="237">
          <cell r="A237" t="str">
            <v>___________________________________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 t="str">
            <v>LORIS SILVA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 t="str">
            <v>ENGº. CIVIL CREA R.N. 1204274770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workbookViewId="0">
      <pane ySplit="1" topLeftCell="A2" activePane="bottomLeft" state="frozen"/>
      <selection pane="bottomLeft" activeCell="C30" sqref="C30"/>
    </sheetView>
  </sheetViews>
  <sheetFormatPr defaultRowHeight="15"/>
  <cols>
    <col min="1" max="1" width="10.7109375" style="4" customWidth="1"/>
    <col min="2" max="2" width="46.7109375" style="4" customWidth="1"/>
    <col min="3" max="3" width="22.7109375" style="4" customWidth="1"/>
    <col min="4" max="4" width="21.42578125" style="8" customWidth="1"/>
    <col min="5" max="16384" width="9.140625" style="1"/>
  </cols>
  <sheetData>
    <row r="1" spans="1:9">
      <c r="A1" s="342"/>
      <c r="B1" s="343"/>
      <c r="C1" s="343"/>
      <c r="D1" s="344"/>
      <c r="E1" s="3"/>
      <c r="F1" s="3"/>
      <c r="G1" s="3"/>
      <c r="H1" s="3"/>
      <c r="I1" s="3"/>
    </row>
    <row r="2" spans="1:9">
      <c r="A2" s="345"/>
      <c r="B2" s="346"/>
      <c r="C2" s="346"/>
      <c r="D2" s="347"/>
      <c r="E2" s="3"/>
      <c r="F2" s="3"/>
      <c r="G2" s="3"/>
      <c r="H2" s="3"/>
      <c r="I2" s="3"/>
    </row>
    <row r="3" spans="1:9" ht="65.25" customHeight="1" thickBot="1">
      <c r="A3" s="348"/>
      <c r="B3" s="349"/>
      <c r="C3" s="349"/>
      <c r="D3" s="350"/>
      <c r="E3" s="3"/>
      <c r="F3" s="3"/>
      <c r="G3" s="3"/>
      <c r="H3" s="3"/>
      <c r="I3" s="3"/>
    </row>
    <row r="4" spans="1:9">
      <c r="A4" s="351" t="s">
        <v>0</v>
      </c>
      <c r="B4" s="352"/>
      <c r="C4" s="352"/>
      <c r="D4" s="353"/>
    </row>
    <row r="5" spans="1:9">
      <c r="A5" s="354" t="s">
        <v>1</v>
      </c>
      <c r="B5" s="355"/>
      <c r="C5" s="355"/>
      <c r="D5" s="356"/>
    </row>
    <row r="6" spans="1:9">
      <c r="A6" s="354" t="s">
        <v>2</v>
      </c>
      <c r="B6" s="355"/>
      <c r="C6" s="355"/>
      <c r="D6" s="356"/>
    </row>
    <row r="7" spans="1:9" ht="15.75" thickBot="1">
      <c r="A7" s="363" t="s">
        <v>3</v>
      </c>
      <c r="B7" s="364"/>
      <c r="C7" s="364"/>
      <c r="D7" s="365"/>
    </row>
    <row r="8" spans="1:9" ht="20.25" customHeight="1">
      <c r="A8" s="360" t="s">
        <v>162</v>
      </c>
      <c r="B8" s="361"/>
      <c r="C8" s="361"/>
      <c r="D8" s="362"/>
    </row>
    <row r="9" spans="1:9" s="2" customFormat="1" ht="15.75">
      <c r="A9" s="96" t="s">
        <v>4</v>
      </c>
      <c r="B9" s="97" t="s">
        <v>13</v>
      </c>
      <c r="C9" s="97" t="s">
        <v>94</v>
      </c>
      <c r="D9" s="179" t="s">
        <v>163</v>
      </c>
    </row>
    <row r="10" spans="1:9">
      <c r="A10" s="59">
        <v>1</v>
      </c>
      <c r="B10" s="60" t="str">
        <f>'CRONOGRAMA 1ª ETAPA'!B12</f>
        <v>SERVIÇOS PRELIMINARES</v>
      </c>
      <c r="C10" s="185">
        <f>D10/D15</f>
        <v>5.2870705749887463E-3</v>
      </c>
      <c r="D10" s="180">
        <f>'CRONOGRAMA 1ª ETAPA'!C12</f>
        <v>2230.61</v>
      </c>
    </row>
    <row r="11" spans="1:9" s="2" customFormat="1" ht="15.75">
      <c r="A11" s="65">
        <v>2</v>
      </c>
      <c r="B11" s="60" t="str">
        <f>'CRONOGRAMA 1ª ETAPA'!B13</f>
        <v>MOVIMENTAÇÃO DE SOLO</v>
      </c>
      <c r="C11" s="185">
        <f>D11/D$15</f>
        <v>8.3029816801668942E-3</v>
      </c>
      <c r="D11" s="180">
        <f>'CRONOGRAMA 1ª ETAPA'!C13</f>
        <v>3503.02</v>
      </c>
    </row>
    <row r="12" spans="1:9">
      <c r="A12" s="172">
        <v>3</v>
      </c>
      <c r="B12" s="60" t="str">
        <f>'CRONOGRAMA 1ª ETAPA'!B14</f>
        <v>INFRA ESTRUTURA</v>
      </c>
      <c r="C12" s="185">
        <f t="shared" ref="C12" si="0">D12/D$15</f>
        <v>0.26084486942658125</v>
      </c>
      <c r="D12" s="180">
        <f>'CRONOGRAMA 1ª ETAPA'!C14</f>
        <v>110050.19999999998</v>
      </c>
    </row>
    <row r="13" spans="1:9">
      <c r="A13" s="172">
        <v>4</v>
      </c>
      <c r="B13" s="60" t="str">
        <f>'CRONOGRAMA 1ª ETAPA'!B15</f>
        <v>MESO E SUPRA ESTRUTURA</v>
      </c>
      <c r="C13" s="185">
        <v>0.31580000000000003</v>
      </c>
      <c r="D13" s="180">
        <f>'CRONOGRAMA 1ª ETAPA'!C15</f>
        <v>133931.19</v>
      </c>
    </row>
    <row r="14" spans="1:9" s="2" customFormat="1" ht="15.75">
      <c r="A14" s="96">
        <v>5</v>
      </c>
      <c r="B14" s="60" t="str">
        <f>'CRONOGRAMA 1ª ETAPA'!B16</f>
        <v>COBERTURA</v>
      </c>
      <c r="C14" s="185">
        <v>0.40910000000000002</v>
      </c>
      <c r="D14" s="180">
        <f>'CRONOGRAMA 1ª ETAPA'!C16</f>
        <v>172184.02000000002</v>
      </c>
    </row>
    <row r="15" spans="1:9" s="2" customFormat="1" ht="15.75">
      <c r="A15" s="96"/>
      <c r="B15" s="97"/>
      <c r="C15" s="186">
        <f>SUM(C10:C14)</f>
        <v>0.99933492168173688</v>
      </c>
      <c r="D15" s="181">
        <f>SUM(D10:D14)</f>
        <v>421899.04000000004</v>
      </c>
    </row>
    <row r="16" spans="1:9" ht="34.5" customHeight="1">
      <c r="A16" s="366" t="s">
        <v>160</v>
      </c>
      <c r="B16" s="367"/>
      <c r="C16" s="367"/>
      <c r="D16" s="368"/>
    </row>
    <row r="17" spans="1:4">
      <c r="A17" s="122"/>
      <c r="B17" s="123"/>
      <c r="C17" s="123"/>
      <c r="D17" s="182"/>
    </row>
    <row r="18" spans="1:4">
      <c r="A18" s="354" t="s">
        <v>42</v>
      </c>
      <c r="B18" s="355"/>
      <c r="C18" s="355"/>
      <c r="D18" s="183"/>
    </row>
    <row r="19" spans="1:4">
      <c r="A19" s="126"/>
      <c r="B19" s="127"/>
      <c r="C19" s="127"/>
      <c r="D19" s="183"/>
    </row>
    <row r="20" spans="1:4">
      <c r="A20" s="126"/>
      <c r="B20" s="127"/>
      <c r="C20" s="127"/>
      <c r="D20" s="183"/>
    </row>
    <row r="21" spans="1:4">
      <c r="A21" s="369" t="s">
        <v>43</v>
      </c>
      <c r="B21" s="370"/>
      <c r="C21" s="370"/>
      <c r="D21" s="371"/>
    </row>
    <row r="22" spans="1:4" ht="15.75" customHeight="1">
      <c r="A22" s="357" t="s">
        <v>39</v>
      </c>
      <c r="B22" s="358"/>
      <c r="C22" s="358"/>
      <c r="D22" s="359"/>
    </row>
    <row r="23" spans="1:4">
      <c r="A23" s="357" t="s">
        <v>44</v>
      </c>
      <c r="B23" s="358"/>
      <c r="C23" s="358"/>
      <c r="D23" s="359"/>
    </row>
    <row r="24" spans="1:4">
      <c r="A24" s="126"/>
      <c r="B24" s="127"/>
      <c r="C24" s="127"/>
      <c r="D24" s="183"/>
    </row>
    <row r="25" spans="1:4" ht="15.75" thickBot="1">
      <c r="A25" s="124"/>
      <c r="B25" s="125"/>
      <c r="C25" s="125"/>
      <c r="D25" s="184"/>
    </row>
  </sheetData>
  <mergeCells count="11">
    <mergeCell ref="A1:D3"/>
    <mergeCell ref="A4:D4"/>
    <mergeCell ref="A5:D5"/>
    <mergeCell ref="A6:D6"/>
    <mergeCell ref="A23:D23"/>
    <mergeCell ref="A8:D8"/>
    <mergeCell ref="A7:D7"/>
    <mergeCell ref="A16:D16"/>
    <mergeCell ref="A18:C18"/>
    <mergeCell ref="A21:D21"/>
    <mergeCell ref="A22:D22"/>
  </mergeCells>
  <pageMargins left="0.51181102362204722" right="0.51181102362204722" top="0.78740157480314965" bottom="0.59055118110236227" header="0.31496062992125984" footer="0.31496062992125984"/>
  <pageSetup paperSize="9" scale="92" fitToHeight="0" orientation="portrait" horizontalDpi="4294967294" verticalDpi="4294967294" r:id="rId1"/>
  <headerFooter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J19" sqref="J19"/>
    </sheetView>
  </sheetViews>
  <sheetFormatPr defaultRowHeight="12.75"/>
  <cols>
    <col min="1" max="1" width="17.7109375" style="15" customWidth="1"/>
    <col min="2" max="2" width="13.7109375" style="15" customWidth="1"/>
    <col min="3" max="3" width="14.140625" style="15" customWidth="1"/>
    <col min="4" max="4" width="49.140625" style="17" customWidth="1"/>
    <col min="5" max="5" width="5.42578125" style="15" bestFit="1" customWidth="1"/>
    <col min="6" max="6" width="13.28515625" style="15" bestFit="1" customWidth="1"/>
    <col min="7" max="8" width="10.7109375" style="15" customWidth="1"/>
    <col min="9" max="16384" width="9.140625" style="15"/>
  </cols>
  <sheetData>
    <row r="1" spans="1:8" ht="60" customHeight="1">
      <c r="A1" s="528"/>
      <c r="B1" s="529"/>
      <c r="C1" s="529"/>
      <c r="D1" s="529"/>
      <c r="E1" s="529"/>
      <c r="F1" s="529"/>
      <c r="G1" s="529"/>
      <c r="H1" s="530"/>
    </row>
    <row r="2" spans="1:8">
      <c r="A2" s="400" t="str">
        <f>'PLANILHA ORÇAMENTÁRIA '!$A$2:$I$2</f>
        <v>PROPRIETÁRIO: Associação de Pais e Amigos dos Excepcionais – APAE</v>
      </c>
      <c r="B2" s="401"/>
      <c r="C2" s="401"/>
      <c r="D2" s="401"/>
      <c r="E2" s="401"/>
      <c r="F2" s="401"/>
      <c r="G2" s="401"/>
      <c r="H2" s="402"/>
    </row>
    <row r="3" spans="1:8" ht="13.5" customHeight="1">
      <c r="A3" s="525" t="str">
        <f>'PLANILHA ORÇAMENTÁRIA '!$A$3:$I$3</f>
        <v>CNPJ: 26.511.253/0001-13</v>
      </c>
      <c r="B3" s="526"/>
      <c r="C3" s="526"/>
      <c r="D3" s="526"/>
      <c r="E3" s="526"/>
      <c r="F3" s="526"/>
      <c r="G3" s="526"/>
      <c r="H3" s="527"/>
    </row>
    <row r="4" spans="1:8">
      <c r="A4" s="409" t="str">
        <f>'PLANILHA ORÇAMENTÁRIA '!A4:D4</f>
        <v>OBRA: CONSTRUÇÃO DE SALA MULTIFUNCIONAIS - APAE</v>
      </c>
      <c r="B4" s="410"/>
      <c r="C4" s="410"/>
      <c r="D4" s="410"/>
      <c r="E4" s="410"/>
      <c r="F4" s="410"/>
      <c r="G4" s="410"/>
      <c r="H4" s="411"/>
    </row>
    <row r="5" spans="1:8">
      <c r="A5" s="409" t="str">
        <f>'PLANILHA ORÇAMENTÁRIA '!A5:D5</f>
        <v>MUNICÍPIO: GUARANTÃ DO NORTE - MT</v>
      </c>
      <c r="B5" s="410"/>
      <c r="C5" s="410"/>
      <c r="D5" s="410"/>
      <c r="E5" s="410"/>
      <c r="F5" s="410"/>
      <c r="G5" s="410"/>
      <c r="H5" s="411"/>
    </row>
    <row r="6" spans="1:8">
      <c r="A6" s="409" t="str">
        <f>'PLANILHA ORÇAMENTÁRIA '!A6:D6</f>
        <v>ENDEREÇO: RUA CAMBUÍ, Nº 116, BAIRRO JARDIM NOVO HORIZONTE</v>
      </c>
      <c r="B6" s="410"/>
      <c r="C6" s="410"/>
      <c r="D6" s="410"/>
      <c r="E6" s="410"/>
      <c r="F6" s="410"/>
      <c r="G6" s="410"/>
      <c r="H6" s="411"/>
    </row>
    <row r="7" spans="1:8" ht="25.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s="16" customFormat="1" ht="29.25" customHeight="1">
      <c r="A8" s="25" t="s">
        <v>67</v>
      </c>
      <c r="B8" s="413" t="s">
        <v>202</v>
      </c>
      <c r="C8" s="413"/>
      <c r="D8" s="413"/>
      <c r="E8" s="413"/>
      <c r="F8" s="413"/>
      <c r="G8" s="413"/>
      <c r="H8" s="26" t="s">
        <v>197</v>
      </c>
    </row>
    <row r="9" spans="1:8">
      <c r="A9" s="27" t="s">
        <v>362</v>
      </c>
      <c r="B9" s="18" t="s">
        <v>61</v>
      </c>
      <c r="C9" s="18" t="s">
        <v>362</v>
      </c>
      <c r="D9" s="19">
        <v>98308</v>
      </c>
      <c r="E9" s="18"/>
      <c r="F9" s="18"/>
      <c r="G9" s="18"/>
      <c r="H9" s="28"/>
    </row>
    <row r="10" spans="1:8" s="16" customFormat="1" ht="25.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 ht="28.5">
      <c r="A11" s="266" t="s">
        <v>71</v>
      </c>
      <c r="B11" s="267" t="s">
        <v>18</v>
      </c>
      <c r="C11" s="258">
        <v>90777</v>
      </c>
      <c r="D11" s="259" t="s">
        <v>198</v>
      </c>
      <c r="E11" s="258" t="s">
        <v>45</v>
      </c>
      <c r="F11" s="286">
        <v>20</v>
      </c>
      <c r="G11" s="260">
        <v>80.150000000000006</v>
      </c>
      <c r="H11" s="271">
        <f>TRUNC(F11*G11,2)</f>
        <v>1603</v>
      </c>
    </row>
    <row r="12" spans="1:8" ht="28.5">
      <c r="A12" s="266" t="s">
        <v>71</v>
      </c>
      <c r="B12" s="267" t="s">
        <v>18</v>
      </c>
      <c r="C12" s="258">
        <v>93572</v>
      </c>
      <c r="D12" s="259" t="s">
        <v>199</v>
      </c>
      <c r="E12" s="258" t="s">
        <v>197</v>
      </c>
      <c r="F12" s="286">
        <v>1</v>
      </c>
      <c r="G12" s="260">
        <v>3583.25</v>
      </c>
      <c r="H12" s="271">
        <f t="shared" ref="H12" si="0">TRUNC(F12*G12,2)</f>
        <v>3583.25</v>
      </c>
    </row>
    <row r="13" spans="1:8" s="16" customFormat="1">
      <c r="A13" s="414" t="s">
        <v>72</v>
      </c>
      <c r="B13" s="415"/>
      <c r="C13" s="415"/>
      <c r="D13" s="415"/>
      <c r="E13" s="415"/>
      <c r="F13" s="415"/>
      <c r="G13" s="415"/>
      <c r="H13" s="261">
        <f>SUM(H11:H12)</f>
        <v>5186.25</v>
      </c>
    </row>
    <row r="14" spans="1:8">
      <c r="A14" s="31"/>
      <c r="B14" s="32"/>
      <c r="C14" s="32"/>
      <c r="D14" s="33"/>
      <c r="E14" s="264"/>
      <c r="F14" s="264"/>
      <c r="G14" s="264"/>
      <c r="H14" s="265"/>
    </row>
    <row r="15" spans="1:8">
      <c r="A15" s="375" t="str">
        <f>'[1]PLANILHA ORÇAMENTÁRIA 2ª ETAPA'!$A$234:$C$234</f>
        <v>Responsável Técnico</v>
      </c>
      <c r="B15" s="376"/>
      <c r="C15" s="32"/>
      <c r="D15" s="33"/>
      <c r="E15" s="32"/>
      <c r="F15" s="32"/>
      <c r="G15" s="32"/>
      <c r="H15" s="34"/>
    </row>
    <row r="16" spans="1:8">
      <c r="A16" s="31"/>
      <c r="B16" s="32"/>
      <c r="C16" s="32"/>
      <c r="D16" s="33"/>
      <c r="E16" s="32"/>
      <c r="F16" s="32"/>
      <c r="G16" s="32"/>
      <c r="H16" s="34"/>
    </row>
    <row r="17" spans="1:8">
      <c r="A17" s="369" t="str">
        <f>'[1]PLANILHA ORÇAMENTÁRIA 2ª ETAPA'!$A$237:$I$237</f>
        <v>___________________________________</v>
      </c>
      <c r="B17" s="370"/>
      <c r="C17" s="370"/>
      <c r="D17" s="370"/>
      <c r="E17" s="370"/>
      <c r="F17" s="370"/>
      <c r="G17" s="370"/>
      <c r="H17" s="371"/>
    </row>
    <row r="18" spans="1:8">
      <c r="A18" s="369" t="str">
        <f>'[1]PLANILHA ORÇAMENTÁRIA 2ª ETAPA'!$A$238:$I$238</f>
        <v>LORIS SILVA</v>
      </c>
      <c r="B18" s="370"/>
      <c r="C18" s="370"/>
      <c r="D18" s="370"/>
      <c r="E18" s="370"/>
      <c r="F18" s="370"/>
      <c r="G18" s="370"/>
      <c r="H18" s="371"/>
    </row>
    <row r="19" spans="1:8">
      <c r="A19" s="369" t="str">
        <f>'[1]PLANILHA ORÇAMENTÁRIA 2ª ETAPA'!$A$239:$I$239</f>
        <v>ENGº. CIVIL CREA R.N. 1204274770</v>
      </c>
      <c r="B19" s="370"/>
      <c r="C19" s="370"/>
      <c r="D19" s="370"/>
      <c r="E19" s="370"/>
      <c r="F19" s="370"/>
      <c r="G19" s="370"/>
      <c r="H19" s="371"/>
    </row>
    <row r="20" spans="1:8">
      <c r="A20" s="400"/>
      <c r="B20" s="401"/>
      <c r="C20" s="401"/>
      <c r="D20" s="401"/>
      <c r="E20" s="401"/>
      <c r="F20" s="401"/>
      <c r="G20" s="401"/>
      <c r="H20" s="402"/>
    </row>
    <row r="21" spans="1:8" ht="13.5" thickBot="1">
      <c r="A21" s="37"/>
      <c r="B21" s="38"/>
      <c r="C21" s="38"/>
      <c r="D21" s="39"/>
      <c r="E21" s="38"/>
      <c r="F21" s="38"/>
      <c r="G21" s="38"/>
      <c r="H21" s="40"/>
    </row>
  </sheetData>
  <mergeCells count="14">
    <mergeCell ref="A3:H3"/>
    <mergeCell ref="A2:H2"/>
    <mergeCell ref="A1:H1"/>
    <mergeCell ref="A20:H20"/>
    <mergeCell ref="A4:H4"/>
    <mergeCell ref="A5:H5"/>
    <mergeCell ref="A6:H6"/>
    <mergeCell ref="B7:G7"/>
    <mergeCell ref="B8:G8"/>
    <mergeCell ref="A13:G13"/>
    <mergeCell ref="A15:B15"/>
    <mergeCell ref="A17:H17"/>
    <mergeCell ref="A18:H18"/>
    <mergeCell ref="A19:H19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"/>
  <sheetViews>
    <sheetView topLeftCell="A13" workbookViewId="0">
      <selection activeCell="Q10" sqref="Q10"/>
    </sheetView>
  </sheetViews>
  <sheetFormatPr defaultRowHeight="12.75"/>
  <cols>
    <col min="1" max="1" width="16.5703125" style="15" bestFit="1" customWidth="1"/>
    <col min="2" max="2" width="13.5703125" style="15" bestFit="1" customWidth="1"/>
    <col min="3" max="3" width="14.140625" style="15" customWidth="1"/>
    <col min="4" max="4" width="49.140625" style="17" customWidth="1"/>
    <col min="5" max="5" width="4.85546875" style="15" bestFit="1" customWidth="1"/>
    <col min="6" max="6" width="13.28515625" style="15" bestFit="1" customWidth="1"/>
    <col min="7" max="7" width="9.28515625" style="15" bestFit="1" customWidth="1"/>
    <col min="8" max="8" width="13.140625" style="15" customWidth="1"/>
    <col min="9" max="16384" width="9.140625" style="15"/>
  </cols>
  <sheetData>
    <row r="1" spans="1:8" ht="65.25" customHeight="1">
      <c r="A1" s="528"/>
      <c r="B1" s="529"/>
      <c r="C1" s="529"/>
      <c r="D1" s="529"/>
      <c r="E1" s="529"/>
      <c r="F1" s="529"/>
      <c r="G1" s="529"/>
      <c r="H1" s="530"/>
    </row>
    <row r="2" spans="1:8">
      <c r="A2" s="400" t="str">
        <f>'PLANILHA ORÇAMENTÁRIA '!$A$2:$I$2</f>
        <v>PROPRIETÁRIO: Associação de Pais e Amigos dos Excepcionais – APAE</v>
      </c>
      <c r="B2" s="401"/>
      <c r="C2" s="401"/>
      <c r="D2" s="401"/>
      <c r="E2" s="401"/>
      <c r="F2" s="401"/>
      <c r="G2" s="401"/>
      <c r="H2" s="402"/>
    </row>
    <row r="3" spans="1:8" ht="15" customHeight="1">
      <c r="A3" s="525" t="str">
        <f>'PLANILHA ORÇAMENTÁRIA '!$A$3:$I$3</f>
        <v>CNPJ: 26.511.253/0001-13</v>
      </c>
      <c r="B3" s="526"/>
      <c r="C3" s="526"/>
      <c r="D3" s="526"/>
      <c r="E3" s="526"/>
      <c r="F3" s="526"/>
      <c r="G3" s="526"/>
      <c r="H3" s="527"/>
    </row>
    <row r="4" spans="1:8">
      <c r="A4" s="409" t="str">
        <f>'PLANILHA ORÇAMENTÁRIA '!A4:D4</f>
        <v>OBRA: CONSTRUÇÃO DE SALA MULTIFUNCIONAIS - APAE</v>
      </c>
      <c r="B4" s="410"/>
      <c r="C4" s="410"/>
      <c r="D4" s="410"/>
      <c r="E4" s="410"/>
      <c r="F4" s="410"/>
      <c r="G4" s="410"/>
      <c r="H4" s="411"/>
    </row>
    <row r="5" spans="1:8">
      <c r="A5" s="409" t="str">
        <f>'PLANILHA ORÇAMENTÁRIA '!A5:D5</f>
        <v>MUNICÍPIO: GUARANTÃ DO NORTE - MT</v>
      </c>
      <c r="B5" s="410"/>
      <c r="C5" s="410"/>
      <c r="D5" s="410"/>
      <c r="E5" s="410"/>
      <c r="F5" s="410"/>
      <c r="G5" s="410"/>
      <c r="H5" s="411"/>
    </row>
    <row r="6" spans="1:8">
      <c r="A6" s="409" t="str">
        <f>'PLANILHA ORÇAMENTÁRIA '!A6:D6</f>
        <v>ENDEREÇO: RUA CAMBUÍ, Nº 116, BAIRRO JARDIM NOVO HORIZONTE</v>
      </c>
      <c r="B6" s="410"/>
      <c r="C6" s="410"/>
      <c r="D6" s="410"/>
      <c r="E6" s="410"/>
      <c r="F6" s="410"/>
      <c r="G6" s="410"/>
      <c r="H6" s="411"/>
    </row>
    <row r="7" spans="1:8" ht="25.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s="16" customFormat="1" ht="29.25" customHeight="1">
      <c r="A8" s="25" t="s">
        <v>201</v>
      </c>
      <c r="B8" s="413" t="s">
        <v>47</v>
      </c>
      <c r="C8" s="413"/>
      <c r="D8" s="413"/>
      <c r="E8" s="413"/>
      <c r="F8" s="413"/>
      <c r="G8" s="413"/>
      <c r="H8" s="26" t="s">
        <v>197</v>
      </c>
    </row>
    <row r="9" spans="1:8">
      <c r="A9" s="27" t="s">
        <v>77</v>
      </c>
      <c r="B9" s="18" t="s">
        <v>61</v>
      </c>
      <c r="C9" s="18" t="s">
        <v>362</v>
      </c>
      <c r="D9" s="19" t="s">
        <v>200</v>
      </c>
      <c r="E9" s="18"/>
      <c r="F9" s="18"/>
      <c r="G9" s="18"/>
      <c r="H9" s="28"/>
    </row>
    <row r="10" spans="1:8" s="16" customFormat="1" ht="25.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 ht="42.75">
      <c r="A11" s="266" t="s">
        <v>70</v>
      </c>
      <c r="B11" s="267" t="s">
        <v>18</v>
      </c>
      <c r="C11" s="258">
        <v>4417</v>
      </c>
      <c r="D11" s="259" t="s">
        <v>204</v>
      </c>
      <c r="E11" s="258" t="s">
        <v>54</v>
      </c>
      <c r="F11" s="286">
        <v>1</v>
      </c>
      <c r="G11" s="260">
        <v>3.26</v>
      </c>
      <c r="H11" s="268">
        <f>TRUNC(F11*G11,2)</f>
        <v>3.26</v>
      </c>
    </row>
    <row r="12" spans="1:8" ht="42.75">
      <c r="A12" s="266" t="s">
        <v>70</v>
      </c>
      <c r="B12" s="267" t="s">
        <v>18</v>
      </c>
      <c r="C12" s="258">
        <v>4491</v>
      </c>
      <c r="D12" s="259" t="s">
        <v>205</v>
      </c>
      <c r="E12" s="258" t="s">
        <v>54</v>
      </c>
      <c r="F12" s="286">
        <v>4</v>
      </c>
      <c r="G12" s="260">
        <v>7.99</v>
      </c>
      <c r="H12" s="268">
        <f t="shared" ref="H12:H16" si="0">TRUNC(F12*G12,2)</f>
        <v>31.96</v>
      </c>
    </row>
    <row r="13" spans="1:8" ht="42.75">
      <c r="A13" s="266" t="s">
        <v>70</v>
      </c>
      <c r="B13" s="267" t="s">
        <v>18</v>
      </c>
      <c r="C13" s="258">
        <v>4813</v>
      </c>
      <c r="D13" s="259" t="s">
        <v>206</v>
      </c>
      <c r="E13" s="258" t="s">
        <v>48</v>
      </c>
      <c r="F13" s="286">
        <v>1</v>
      </c>
      <c r="G13" s="260">
        <v>225</v>
      </c>
      <c r="H13" s="268">
        <f t="shared" si="0"/>
        <v>225</v>
      </c>
    </row>
    <row r="14" spans="1:8" ht="28.5">
      <c r="A14" s="266" t="s">
        <v>70</v>
      </c>
      <c r="B14" s="267" t="s">
        <v>18</v>
      </c>
      <c r="C14" s="258">
        <v>5075</v>
      </c>
      <c r="D14" s="259" t="s">
        <v>207</v>
      </c>
      <c r="E14" s="258" t="s">
        <v>76</v>
      </c>
      <c r="F14" s="286">
        <v>0.11</v>
      </c>
      <c r="G14" s="260">
        <v>16.02</v>
      </c>
      <c r="H14" s="268">
        <f t="shared" si="0"/>
        <v>1.76</v>
      </c>
    </row>
    <row r="15" spans="1:8" ht="28.5">
      <c r="A15" s="266" t="s">
        <v>203</v>
      </c>
      <c r="B15" s="267" t="s">
        <v>18</v>
      </c>
      <c r="C15" s="258">
        <v>88262</v>
      </c>
      <c r="D15" s="259" t="s">
        <v>89</v>
      </c>
      <c r="E15" s="258" t="s">
        <v>45</v>
      </c>
      <c r="F15" s="286">
        <v>1</v>
      </c>
      <c r="G15" s="260">
        <v>17.48</v>
      </c>
      <c r="H15" s="268">
        <f t="shared" si="0"/>
        <v>17.48</v>
      </c>
    </row>
    <row r="16" spans="1:8" ht="28.5">
      <c r="A16" s="266" t="s">
        <v>60</v>
      </c>
      <c r="B16" s="267" t="s">
        <v>18</v>
      </c>
      <c r="C16" s="258">
        <v>88316</v>
      </c>
      <c r="D16" s="259" t="s">
        <v>75</v>
      </c>
      <c r="E16" s="258" t="s">
        <v>45</v>
      </c>
      <c r="F16" s="286">
        <v>2</v>
      </c>
      <c r="G16" s="260">
        <v>14.02</v>
      </c>
      <c r="H16" s="268">
        <f t="shared" si="0"/>
        <v>28.04</v>
      </c>
    </row>
    <row r="17" spans="1:8" ht="42.75">
      <c r="A17" s="266" t="s">
        <v>71</v>
      </c>
      <c r="B17" s="267" t="s">
        <v>18</v>
      </c>
      <c r="C17" s="258">
        <v>94962</v>
      </c>
      <c r="D17" s="259" t="s">
        <v>208</v>
      </c>
      <c r="E17" s="258" t="s">
        <v>50</v>
      </c>
      <c r="F17" s="286">
        <v>0.01</v>
      </c>
      <c r="G17" s="260">
        <v>296.02</v>
      </c>
      <c r="H17" s="268">
        <f t="shared" ref="H17" si="1">TRUNC(F17*G17,2)</f>
        <v>2.96</v>
      </c>
    </row>
    <row r="18" spans="1:8" s="16" customFormat="1">
      <c r="A18" s="414" t="s">
        <v>72</v>
      </c>
      <c r="B18" s="415"/>
      <c r="C18" s="415"/>
      <c r="D18" s="415"/>
      <c r="E18" s="415"/>
      <c r="F18" s="415"/>
      <c r="G18" s="415"/>
      <c r="H18" s="261">
        <f>SUM(H11:H17)</f>
        <v>310.46000000000004</v>
      </c>
    </row>
    <row r="19" spans="1:8">
      <c r="A19" s="31"/>
      <c r="B19" s="32"/>
      <c r="C19" s="32"/>
      <c r="D19" s="33"/>
      <c r="E19" s="264"/>
      <c r="F19" s="264"/>
      <c r="G19" s="264"/>
      <c r="H19" s="265"/>
    </row>
    <row r="20" spans="1:8">
      <c r="A20" s="375" t="str">
        <f>'[1]PLANILHA ORÇAMENTÁRIA 2ª ETAPA'!$A$234:$C$234</f>
        <v>Responsável Técnico</v>
      </c>
      <c r="B20" s="376"/>
      <c r="C20" s="32"/>
      <c r="D20" s="33"/>
      <c r="E20" s="32"/>
      <c r="F20" s="32"/>
      <c r="G20" s="32"/>
      <c r="H20" s="34"/>
    </row>
    <row r="21" spans="1:8">
      <c r="A21" s="31"/>
      <c r="B21" s="32"/>
      <c r="C21" s="32"/>
      <c r="D21" s="33"/>
      <c r="E21" s="32"/>
      <c r="F21" s="32"/>
      <c r="G21" s="32"/>
      <c r="H21" s="34"/>
    </row>
    <row r="22" spans="1:8">
      <c r="A22" s="369" t="str">
        <f>'[1]PLANILHA ORÇAMENTÁRIA 2ª ETAPA'!$A$237:$I$237</f>
        <v>___________________________________</v>
      </c>
      <c r="B22" s="370"/>
      <c r="C22" s="370"/>
      <c r="D22" s="370"/>
      <c r="E22" s="370"/>
      <c r="F22" s="370"/>
      <c r="G22" s="370"/>
      <c r="H22" s="371"/>
    </row>
    <row r="23" spans="1:8">
      <c r="A23" s="369" t="str">
        <f>'[1]PLANILHA ORÇAMENTÁRIA 2ª ETAPA'!$A$238:$I$238</f>
        <v>LORIS SILVA</v>
      </c>
      <c r="B23" s="370"/>
      <c r="C23" s="370"/>
      <c r="D23" s="370"/>
      <c r="E23" s="370"/>
      <c r="F23" s="370"/>
      <c r="G23" s="370"/>
      <c r="H23" s="371"/>
    </row>
    <row r="24" spans="1:8">
      <c r="A24" s="369" t="str">
        <f>'[1]PLANILHA ORÇAMENTÁRIA 2ª ETAPA'!$A$239:$I$239</f>
        <v>ENGº. CIVIL CREA R.N. 1204274770</v>
      </c>
      <c r="B24" s="370"/>
      <c r="C24" s="370"/>
      <c r="D24" s="370"/>
      <c r="E24" s="370"/>
      <c r="F24" s="370"/>
      <c r="G24" s="370"/>
      <c r="H24" s="371"/>
    </row>
    <row r="25" spans="1:8">
      <c r="A25" s="400"/>
      <c r="B25" s="401"/>
      <c r="C25" s="401"/>
      <c r="D25" s="401"/>
      <c r="E25" s="401"/>
      <c r="F25" s="401"/>
      <c r="G25" s="401"/>
      <c r="H25" s="402"/>
    </row>
    <row r="26" spans="1:8" ht="13.5" thickBot="1">
      <c r="A26" s="37"/>
      <c r="B26" s="38"/>
      <c r="C26" s="38"/>
      <c r="D26" s="39"/>
      <c r="E26" s="38"/>
      <c r="F26" s="38"/>
      <c r="G26" s="38"/>
      <c r="H26" s="40"/>
    </row>
  </sheetData>
  <mergeCells count="14">
    <mergeCell ref="A3:H3"/>
    <mergeCell ref="A1:H1"/>
    <mergeCell ref="A2:H2"/>
    <mergeCell ref="A25:H25"/>
    <mergeCell ref="A4:H4"/>
    <mergeCell ref="A5:H5"/>
    <mergeCell ref="A6:H6"/>
    <mergeCell ref="B7:G7"/>
    <mergeCell ref="B8:G8"/>
    <mergeCell ref="A18:G18"/>
    <mergeCell ref="A20:B20"/>
    <mergeCell ref="A22:H22"/>
    <mergeCell ref="A23:H23"/>
    <mergeCell ref="A24:H24"/>
  </mergeCells>
  <printOptions horizontalCentered="1"/>
  <pageMargins left="0.51181102362204722" right="0.51181102362204722" top="0.98425196850393704" bottom="0.78740157480314965" header="0.31496062992125984" footer="0.31496062992125984"/>
  <pageSetup paperSize="9" orientation="landscape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P15" sqref="P15"/>
    </sheetView>
  </sheetViews>
  <sheetFormatPr defaultRowHeight="12.75"/>
  <cols>
    <col min="1" max="1" width="17.7109375" style="15" customWidth="1"/>
    <col min="2" max="2" width="13.7109375" style="15" customWidth="1"/>
    <col min="3" max="3" width="14.140625" style="15" customWidth="1"/>
    <col min="4" max="4" width="49.140625" style="17" customWidth="1"/>
    <col min="5" max="5" width="9.140625" style="15"/>
    <col min="6" max="6" width="14" style="15" customWidth="1"/>
    <col min="7" max="7" width="11.85546875" style="15" customWidth="1"/>
    <col min="8" max="8" width="13.140625" style="15" customWidth="1"/>
    <col min="9" max="16384" width="9.140625" style="15"/>
  </cols>
  <sheetData>
    <row r="1" spans="1:8">
      <c r="A1" s="403"/>
      <c r="B1" s="404"/>
      <c r="C1" s="404"/>
      <c r="D1" s="404"/>
      <c r="E1" s="404"/>
      <c r="F1" s="404"/>
      <c r="G1" s="404"/>
      <c r="H1" s="405"/>
    </row>
    <row r="2" spans="1:8">
      <c r="A2" s="406"/>
      <c r="B2" s="407"/>
      <c r="C2" s="407"/>
      <c r="D2" s="407"/>
      <c r="E2" s="407"/>
      <c r="F2" s="407"/>
      <c r="G2" s="407"/>
      <c r="H2" s="408"/>
    </row>
    <row r="3" spans="1:8" ht="63.75" customHeight="1">
      <c r="A3" s="406"/>
      <c r="B3" s="407"/>
      <c r="C3" s="407"/>
      <c r="D3" s="407"/>
      <c r="E3" s="407"/>
      <c r="F3" s="407"/>
      <c r="G3" s="407"/>
      <c r="H3" s="408"/>
    </row>
    <row r="4" spans="1:8" ht="20.100000000000001" customHeight="1">
      <c r="A4" s="531" t="str">
        <f>'PLANILHA ORÇAMENTÁRIA '!A4:D4</f>
        <v>OBRA: CONSTRUÇÃO DE SALA MULTIFUNCIONAIS - APAE</v>
      </c>
      <c r="B4" s="532"/>
      <c r="C4" s="532"/>
      <c r="D4" s="532"/>
      <c r="E4" s="532"/>
      <c r="F4" s="532"/>
      <c r="G4" s="532"/>
      <c r="H4" s="533"/>
    </row>
    <row r="5" spans="1:8" ht="20.100000000000001" customHeight="1">
      <c r="A5" s="534" t="str">
        <f>'PLANILHA ORÇAMENTÁRIA '!A5:D5</f>
        <v>MUNICÍPIO: GUARANTÃ DO NORTE - MT</v>
      </c>
      <c r="B5" s="535"/>
      <c r="C5" s="535"/>
      <c r="D5" s="535"/>
      <c r="E5" s="535"/>
      <c r="F5" s="535"/>
      <c r="G5" s="535"/>
      <c r="H5" s="536"/>
    </row>
    <row r="6" spans="1:8" ht="20.100000000000001" customHeight="1">
      <c r="A6" s="537" t="str">
        <f>'PLANILHA ORÇAMENTÁRIA '!A6:D6</f>
        <v>ENDEREÇO: RUA CAMBUÍ, Nº 116, BAIRRO JARDIM NOVO HORIZONTE</v>
      </c>
      <c r="B6" s="538"/>
      <c r="C6" s="538"/>
      <c r="D6" s="538"/>
      <c r="E6" s="538"/>
      <c r="F6" s="538"/>
      <c r="G6" s="538"/>
      <c r="H6" s="539"/>
    </row>
    <row r="7" spans="1:8" ht="25.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s="16" customFormat="1" ht="29.25" customHeight="1">
      <c r="A8" s="25" t="e">
        <f>'PLANILHA ORÇAMENTÁRIA '!#REF!</f>
        <v>#REF!</v>
      </c>
      <c r="B8" s="540" t="e">
        <f>'PLANILHA ORÇAMENTÁRIA '!#REF!</f>
        <v>#REF!</v>
      </c>
      <c r="C8" s="540"/>
      <c r="D8" s="540"/>
      <c r="E8" s="540"/>
      <c r="F8" s="540"/>
      <c r="G8" s="540"/>
      <c r="H8" s="26" t="s">
        <v>48</v>
      </c>
    </row>
    <row r="9" spans="1:8" ht="20.100000000000001" customHeight="1">
      <c r="A9" s="27" t="s">
        <v>177</v>
      </c>
      <c r="B9" s="18" t="s">
        <v>61</v>
      </c>
      <c r="C9" s="18" t="s">
        <v>171</v>
      </c>
      <c r="D9" s="19" t="s">
        <v>172</v>
      </c>
      <c r="E9" s="18"/>
      <c r="F9" s="18"/>
      <c r="G9" s="18"/>
      <c r="H9" s="28"/>
    </row>
    <row r="10" spans="1:8" s="16" customFormat="1" ht="25.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 ht="20.100000000000001" customHeight="1">
      <c r="A11" s="44" t="s">
        <v>60</v>
      </c>
      <c r="B11" s="45" t="s">
        <v>18</v>
      </c>
      <c r="C11" s="215">
        <v>88316</v>
      </c>
      <c r="D11" s="22" t="s">
        <v>75</v>
      </c>
      <c r="E11" s="45" t="s">
        <v>45</v>
      </c>
      <c r="F11" s="45">
        <v>0.1</v>
      </c>
      <c r="G11" s="47">
        <v>14.88</v>
      </c>
      <c r="H11" s="46">
        <f>TRUNC(F11*G11,2)</f>
        <v>1.48</v>
      </c>
    </row>
    <row r="12" spans="1:8" ht="25.5">
      <c r="A12" s="44" t="s">
        <v>60</v>
      </c>
      <c r="B12" s="45" t="s">
        <v>18</v>
      </c>
      <c r="C12" s="215">
        <v>88256</v>
      </c>
      <c r="D12" s="22" t="s">
        <v>179</v>
      </c>
      <c r="E12" s="45" t="s">
        <v>45</v>
      </c>
      <c r="F12" s="45">
        <v>0.1</v>
      </c>
      <c r="G12" s="47">
        <v>18.190000000000001</v>
      </c>
      <c r="H12" s="46">
        <f t="shared" ref="H12:H13" si="0">TRUNC(F12*G12,2)</f>
        <v>1.81</v>
      </c>
    </row>
    <row r="13" spans="1:8" ht="20.100000000000001" customHeight="1">
      <c r="A13" s="44" t="s">
        <v>70</v>
      </c>
      <c r="B13" s="45" t="s">
        <v>18</v>
      </c>
      <c r="C13" s="45" t="s">
        <v>180</v>
      </c>
      <c r="D13" s="22" t="s">
        <v>181</v>
      </c>
      <c r="E13" s="45" t="s">
        <v>76</v>
      </c>
      <c r="F13" s="45">
        <v>0.1</v>
      </c>
      <c r="G13" s="45">
        <v>14.13</v>
      </c>
      <c r="H13" s="46">
        <f t="shared" si="0"/>
        <v>1.41</v>
      </c>
    </row>
    <row r="14" spans="1:8" ht="20.100000000000001" customHeight="1">
      <c r="A14" s="44" t="s">
        <v>174</v>
      </c>
      <c r="B14" s="45" t="s">
        <v>178</v>
      </c>
      <c r="C14" s="45" t="s">
        <v>182</v>
      </c>
      <c r="D14" s="22" t="e">
        <f>#REF!</f>
        <v>#REF!</v>
      </c>
      <c r="E14" s="45" t="s">
        <v>48</v>
      </c>
      <c r="F14" s="45">
        <v>1.1000000000000001</v>
      </c>
      <c r="G14" s="47" t="e">
        <f>#REF!</f>
        <v>#REF!</v>
      </c>
      <c r="H14" s="46" t="e">
        <f t="shared" ref="H14" si="1">TRUNC(F14*G14,2)</f>
        <v>#REF!</v>
      </c>
    </row>
    <row r="15" spans="1:8" s="16" customFormat="1" ht="20.100000000000001" customHeight="1">
      <c r="A15" s="414" t="s">
        <v>72</v>
      </c>
      <c r="B15" s="415"/>
      <c r="C15" s="415"/>
      <c r="D15" s="415"/>
      <c r="E15" s="415"/>
      <c r="F15" s="415"/>
      <c r="G15" s="415"/>
      <c r="H15" s="30" t="e">
        <f>SUM(H11:H14)</f>
        <v>#REF!</v>
      </c>
    </row>
    <row r="16" spans="1:8">
      <c r="A16" s="31"/>
      <c r="B16" s="32"/>
      <c r="C16" s="32"/>
      <c r="D16" s="33"/>
      <c r="E16" s="42"/>
      <c r="F16" s="42"/>
      <c r="G16" s="42"/>
      <c r="H16" s="43"/>
    </row>
    <row r="17" spans="1:8">
      <c r="A17" s="375" t="str">
        <f>'PLANILHA ORÇAMENTÁRIA '!$A$113:$C$113</f>
        <v>Responsável Técnico</v>
      </c>
      <c r="B17" s="376"/>
      <c r="C17" s="32"/>
      <c r="D17" s="33"/>
      <c r="E17" s="32"/>
      <c r="F17" s="32"/>
      <c r="G17" s="32"/>
      <c r="H17" s="34"/>
    </row>
    <row r="18" spans="1:8">
      <c r="A18" s="31"/>
      <c r="B18" s="32"/>
      <c r="C18" s="32"/>
      <c r="D18" s="33"/>
      <c r="E18" s="32"/>
      <c r="F18" s="32"/>
      <c r="G18" s="32"/>
      <c r="H18" s="34"/>
    </row>
    <row r="19" spans="1:8">
      <c r="A19" s="369" t="e">
        <f>'PLANILHA ORÇAMENTÁRIA '!#REF!</f>
        <v>#REF!</v>
      </c>
      <c r="B19" s="370"/>
      <c r="C19" s="370"/>
      <c r="D19" s="370"/>
      <c r="E19" s="370"/>
      <c r="F19" s="370"/>
      <c r="G19" s="370"/>
      <c r="H19" s="371"/>
    </row>
    <row r="20" spans="1:8">
      <c r="A20" s="369" t="str">
        <f>'PLANILHA ORÇAMENTÁRIA '!$A$115:$I$115</f>
        <v>LORIS SILVA</v>
      </c>
      <c r="B20" s="370"/>
      <c r="C20" s="370"/>
      <c r="D20" s="370"/>
      <c r="E20" s="370"/>
      <c r="F20" s="370"/>
      <c r="G20" s="370"/>
      <c r="H20" s="371"/>
    </row>
    <row r="21" spans="1:8">
      <c r="A21" s="369" t="str">
        <f>'PLANILHA ORÇAMENTÁRIA '!$A$116:$I$116</f>
        <v>ENGº. CIVIL CREA R.N. 1204274770</v>
      </c>
      <c r="B21" s="370"/>
      <c r="C21" s="370"/>
      <c r="D21" s="370"/>
      <c r="E21" s="370"/>
      <c r="F21" s="370"/>
      <c r="G21" s="370"/>
      <c r="H21" s="371"/>
    </row>
    <row r="22" spans="1:8">
      <c r="A22" s="400"/>
      <c r="B22" s="401"/>
      <c r="C22" s="401"/>
      <c r="D22" s="401"/>
      <c r="E22" s="401"/>
      <c r="F22" s="401"/>
      <c r="G22" s="401"/>
      <c r="H22" s="402"/>
    </row>
    <row r="23" spans="1:8" ht="13.5" thickBot="1">
      <c r="A23" s="37"/>
      <c r="B23" s="38"/>
      <c r="C23" s="38"/>
      <c r="D23" s="39"/>
      <c r="E23" s="38"/>
      <c r="F23" s="38"/>
      <c r="G23" s="38"/>
      <c r="H23" s="40"/>
    </row>
  </sheetData>
  <mergeCells count="12">
    <mergeCell ref="A22:H22"/>
    <mergeCell ref="A1:H3"/>
    <mergeCell ref="A4:H4"/>
    <mergeCell ref="A5:H5"/>
    <mergeCell ref="A6:H6"/>
    <mergeCell ref="B7:G7"/>
    <mergeCell ref="B8:G8"/>
    <mergeCell ref="A15:G15"/>
    <mergeCell ref="A17:B17"/>
    <mergeCell ref="A19:H19"/>
    <mergeCell ref="A20:H20"/>
    <mergeCell ref="A21:H21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landscape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F27" sqref="F27"/>
    </sheetView>
  </sheetViews>
  <sheetFormatPr defaultRowHeight="12.75"/>
  <cols>
    <col min="1" max="1" width="17.7109375" style="15" customWidth="1"/>
    <col min="2" max="2" width="13.7109375" style="15" customWidth="1"/>
    <col min="3" max="3" width="14.5703125" style="15" customWidth="1"/>
    <col min="4" max="4" width="49.140625" style="17" customWidth="1"/>
    <col min="5" max="5" width="9.140625" style="15"/>
    <col min="6" max="6" width="14" style="15" customWidth="1"/>
    <col min="7" max="7" width="11.85546875" style="15" customWidth="1"/>
    <col min="8" max="8" width="13.140625" style="15" customWidth="1"/>
    <col min="9" max="16384" width="9.140625" style="15"/>
  </cols>
  <sheetData>
    <row r="1" spans="1:8">
      <c r="A1" s="403"/>
      <c r="B1" s="404"/>
      <c r="C1" s="404"/>
      <c r="D1" s="404"/>
      <c r="E1" s="404"/>
      <c r="F1" s="404"/>
      <c r="G1" s="404"/>
      <c r="H1" s="405"/>
    </row>
    <row r="2" spans="1:8">
      <c r="A2" s="406"/>
      <c r="B2" s="407"/>
      <c r="C2" s="407"/>
      <c r="D2" s="407"/>
      <c r="E2" s="407"/>
      <c r="F2" s="407"/>
      <c r="G2" s="407"/>
      <c r="H2" s="408"/>
    </row>
    <row r="3" spans="1:8" ht="63.75" customHeight="1">
      <c r="A3" s="406"/>
      <c r="B3" s="407"/>
      <c r="C3" s="407"/>
      <c r="D3" s="407"/>
      <c r="E3" s="407"/>
      <c r="F3" s="407"/>
      <c r="G3" s="407"/>
      <c r="H3" s="408"/>
    </row>
    <row r="4" spans="1:8" ht="20.100000000000001" customHeight="1">
      <c r="A4" s="531" t="str">
        <f>'PLANILHA ORÇAMENTÁRIA '!A4:D4</f>
        <v>OBRA: CONSTRUÇÃO DE SALA MULTIFUNCIONAIS - APAE</v>
      </c>
      <c r="B4" s="532"/>
      <c r="C4" s="532"/>
      <c r="D4" s="532"/>
      <c r="E4" s="532"/>
      <c r="F4" s="532"/>
      <c r="G4" s="532"/>
      <c r="H4" s="533"/>
    </row>
    <row r="5" spans="1:8" ht="20.100000000000001" customHeight="1">
      <c r="A5" s="534" t="str">
        <f>'PLANILHA ORÇAMENTÁRIA '!A5:D5</f>
        <v>MUNICÍPIO: GUARANTÃ DO NORTE - MT</v>
      </c>
      <c r="B5" s="535"/>
      <c r="C5" s="535"/>
      <c r="D5" s="535"/>
      <c r="E5" s="535"/>
      <c r="F5" s="535"/>
      <c r="G5" s="535"/>
      <c r="H5" s="536"/>
    </row>
    <row r="6" spans="1:8" ht="20.100000000000001" customHeight="1">
      <c r="A6" s="537" t="str">
        <f>'PLANILHA ORÇAMENTÁRIA '!A6:D6</f>
        <v>ENDEREÇO: RUA CAMBUÍ, Nº 116, BAIRRO JARDIM NOVO HORIZONTE</v>
      </c>
      <c r="B6" s="538"/>
      <c r="C6" s="538"/>
      <c r="D6" s="538"/>
      <c r="E6" s="538"/>
      <c r="F6" s="538"/>
      <c r="G6" s="538"/>
      <c r="H6" s="539"/>
    </row>
    <row r="7" spans="1:8" ht="25.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s="16" customFormat="1" ht="29.25" customHeight="1">
      <c r="A8" s="25" t="e">
        <f>'PLANILHA ORÇAMENTÁRIA '!#REF!</f>
        <v>#REF!</v>
      </c>
      <c r="B8" s="540" t="e">
        <f>'PLANILHA ORÇAMENTÁRIA '!#REF!</f>
        <v>#REF!</v>
      </c>
      <c r="C8" s="540"/>
      <c r="D8" s="540"/>
      <c r="E8" s="540"/>
      <c r="F8" s="540"/>
      <c r="G8" s="540"/>
      <c r="H8" s="26" t="s">
        <v>54</v>
      </c>
    </row>
    <row r="9" spans="1:8" ht="20.100000000000001" customHeight="1">
      <c r="A9" s="27" t="s">
        <v>177</v>
      </c>
      <c r="B9" s="18" t="s">
        <v>61</v>
      </c>
      <c r="C9" s="18" t="s">
        <v>171</v>
      </c>
      <c r="D9" s="19" t="s">
        <v>173</v>
      </c>
      <c r="E9" s="18"/>
      <c r="F9" s="18"/>
      <c r="G9" s="18"/>
      <c r="H9" s="28"/>
    </row>
    <row r="10" spans="1:8" s="16" customFormat="1" ht="25.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 ht="25.5">
      <c r="A11" s="214" t="s">
        <v>60</v>
      </c>
      <c r="B11" s="215" t="s">
        <v>18</v>
      </c>
      <c r="C11" s="215">
        <v>88256</v>
      </c>
      <c r="D11" s="22" t="s">
        <v>179</v>
      </c>
      <c r="E11" s="215" t="s">
        <v>45</v>
      </c>
      <c r="F11" s="215">
        <v>0.2</v>
      </c>
      <c r="G11" s="47">
        <v>18.190000000000001</v>
      </c>
      <c r="H11" s="216">
        <f t="shared" ref="H11:H13" si="0">TRUNC(F11*G11,2)</f>
        <v>3.63</v>
      </c>
    </row>
    <row r="12" spans="1:8" ht="20.100000000000001" customHeight="1">
      <c r="A12" s="214" t="s">
        <v>70</v>
      </c>
      <c r="B12" s="215" t="s">
        <v>18</v>
      </c>
      <c r="C12" s="215" t="s">
        <v>180</v>
      </c>
      <c r="D12" s="22" t="s">
        <v>181</v>
      </c>
      <c r="E12" s="215" t="s">
        <v>76</v>
      </c>
      <c r="F12" s="215">
        <v>0.04</v>
      </c>
      <c r="G12" s="215">
        <v>14.13</v>
      </c>
      <c r="H12" s="216">
        <f t="shared" si="0"/>
        <v>0.56000000000000005</v>
      </c>
    </row>
    <row r="13" spans="1:8" ht="20.100000000000001" customHeight="1">
      <c r="A13" s="214" t="s">
        <v>174</v>
      </c>
      <c r="B13" s="215" t="s">
        <v>178</v>
      </c>
      <c r="C13" s="215" t="s">
        <v>182</v>
      </c>
      <c r="D13" s="22" t="e">
        <f>#REF!</f>
        <v>#REF!</v>
      </c>
      <c r="E13" s="215" t="s">
        <v>48</v>
      </c>
      <c r="F13" s="215">
        <v>0.08</v>
      </c>
      <c r="G13" s="47" t="e">
        <f>#REF!</f>
        <v>#REF!</v>
      </c>
      <c r="H13" s="216" t="e">
        <f t="shared" si="0"/>
        <v>#REF!</v>
      </c>
    </row>
    <row r="14" spans="1:8" s="16" customFormat="1">
      <c r="A14" s="414" t="s">
        <v>72</v>
      </c>
      <c r="B14" s="415"/>
      <c r="C14" s="415"/>
      <c r="D14" s="415"/>
      <c r="E14" s="415"/>
      <c r="F14" s="415"/>
      <c r="G14" s="415"/>
      <c r="H14" s="231" t="e">
        <f>SUM(H11:H13)</f>
        <v>#REF!</v>
      </c>
    </row>
    <row r="15" spans="1:8">
      <c r="A15" s="31"/>
      <c r="B15" s="32"/>
      <c r="C15" s="32"/>
      <c r="D15" s="33"/>
      <c r="E15" s="35"/>
      <c r="F15" s="35"/>
      <c r="G15" s="35"/>
      <c r="H15" s="36"/>
    </row>
    <row r="16" spans="1:8">
      <c r="A16" s="375" t="str">
        <f>'PLANILHA ORÇAMENTÁRIA '!$A$113:$C$113</f>
        <v>Responsável Técnico</v>
      </c>
      <c r="B16" s="376"/>
      <c r="C16" s="32"/>
      <c r="D16" s="33"/>
      <c r="E16" s="32"/>
      <c r="F16" s="32"/>
      <c r="G16" s="32"/>
      <c r="H16" s="34"/>
    </row>
    <row r="17" spans="1:8">
      <c r="A17" s="31"/>
      <c r="B17" s="32"/>
      <c r="C17" s="32"/>
      <c r="D17" s="33"/>
      <c r="E17" s="32"/>
      <c r="F17" s="32"/>
      <c r="G17" s="32"/>
      <c r="H17" s="34"/>
    </row>
    <row r="18" spans="1:8">
      <c r="A18" s="369" t="e">
        <f>'PLANILHA ORÇAMENTÁRIA '!#REF!</f>
        <v>#REF!</v>
      </c>
      <c r="B18" s="370"/>
      <c r="C18" s="370"/>
      <c r="D18" s="370"/>
      <c r="E18" s="370"/>
      <c r="F18" s="370"/>
      <c r="G18" s="370"/>
      <c r="H18" s="371"/>
    </row>
    <row r="19" spans="1:8">
      <c r="A19" s="369" t="str">
        <f>'PLANILHA ORÇAMENTÁRIA '!$A$115:$I$115</f>
        <v>LORIS SILVA</v>
      </c>
      <c r="B19" s="370"/>
      <c r="C19" s="370"/>
      <c r="D19" s="370"/>
      <c r="E19" s="370"/>
      <c r="F19" s="370"/>
      <c r="G19" s="370"/>
      <c r="H19" s="371"/>
    </row>
    <row r="20" spans="1:8">
      <c r="A20" s="369" t="str">
        <f>'PLANILHA ORÇAMENTÁRIA '!$A$116:$I$116</f>
        <v>ENGº. CIVIL CREA R.N. 1204274770</v>
      </c>
      <c r="B20" s="370"/>
      <c r="C20" s="370"/>
      <c r="D20" s="370"/>
      <c r="E20" s="370"/>
      <c r="F20" s="370"/>
      <c r="G20" s="370"/>
      <c r="H20" s="371"/>
    </row>
    <row r="21" spans="1:8">
      <c r="A21" s="400"/>
      <c r="B21" s="401"/>
      <c r="C21" s="401"/>
      <c r="D21" s="401"/>
      <c r="E21" s="401"/>
      <c r="F21" s="401"/>
      <c r="G21" s="401"/>
      <c r="H21" s="402"/>
    </row>
    <row r="22" spans="1:8" ht="13.5" thickBot="1">
      <c r="A22" s="37"/>
      <c r="B22" s="38"/>
      <c r="C22" s="38"/>
      <c r="D22" s="39"/>
      <c r="E22" s="38"/>
      <c r="F22" s="38"/>
      <c r="G22" s="38"/>
      <c r="H22" s="40"/>
    </row>
  </sheetData>
  <mergeCells count="12">
    <mergeCell ref="A21:H21"/>
    <mergeCell ref="A1:H3"/>
    <mergeCell ref="A4:H4"/>
    <mergeCell ref="A5:H5"/>
    <mergeCell ref="A6:H6"/>
    <mergeCell ref="B7:G7"/>
    <mergeCell ref="B8:G8"/>
    <mergeCell ref="A14:G14"/>
    <mergeCell ref="A16:B16"/>
    <mergeCell ref="A18:H18"/>
    <mergeCell ref="A19:H19"/>
    <mergeCell ref="A20:H20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landscape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1"/>
  <sheetViews>
    <sheetView zoomScale="90" zoomScaleNormal="90" workbookViewId="0">
      <selection activeCell="N18" sqref="N18"/>
    </sheetView>
  </sheetViews>
  <sheetFormatPr defaultRowHeight="15"/>
  <cols>
    <col min="1" max="1" width="16.5703125" bestFit="1" customWidth="1"/>
    <col min="2" max="2" width="13.5703125" bestFit="1" customWidth="1"/>
    <col min="3" max="3" width="14.28515625" bestFit="1" customWidth="1"/>
    <col min="4" max="4" width="48.7109375" customWidth="1"/>
    <col min="5" max="5" width="4.85546875" bestFit="1" customWidth="1"/>
    <col min="6" max="6" width="13.28515625" bestFit="1" customWidth="1"/>
    <col min="7" max="7" width="12.28515625" bestFit="1" customWidth="1"/>
    <col min="8" max="8" width="10.7109375" bestFit="1" customWidth="1"/>
  </cols>
  <sheetData>
    <row r="1" spans="1:8" ht="65.25" customHeight="1">
      <c r="A1" s="528"/>
      <c r="B1" s="529"/>
      <c r="C1" s="529"/>
      <c r="D1" s="529"/>
      <c r="E1" s="529"/>
      <c r="F1" s="529"/>
      <c r="G1" s="529"/>
      <c r="H1" s="530"/>
    </row>
    <row r="2" spans="1:8">
      <c r="A2" s="400" t="str">
        <f>'PLANILHA ORÇAMENTÁRIA '!$A$2:$I$2</f>
        <v>PROPRIETÁRIO: Associação de Pais e Amigos dos Excepcionais – APAE</v>
      </c>
      <c r="B2" s="401"/>
      <c r="C2" s="401"/>
      <c r="D2" s="401"/>
      <c r="E2" s="401"/>
      <c r="F2" s="401"/>
      <c r="G2" s="401"/>
      <c r="H2" s="402"/>
    </row>
    <row r="3" spans="1:8">
      <c r="A3" s="525" t="str">
        <f>'PLANILHA ORÇAMENTÁRIA '!$A$3:$I$3</f>
        <v>CNPJ: 26.511.253/0001-13</v>
      </c>
      <c r="B3" s="526"/>
      <c r="C3" s="526"/>
      <c r="D3" s="526"/>
      <c r="E3" s="526"/>
      <c r="F3" s="526"/>
      <c r="G3" s="526"/>
      <c r="H3" s="527"/>
    </row>
    <row r="4" spans="1:8">
      <c r="A4" s="409" t="str">
        <f>'PLANILHA ORÇAMENTÁRIA '!A4:D4</f>
        <v>OBRA: CONSTRUÇÃO DE SALA MULTIFUNCIONAIS - APAE</v>
      </c>
      <c r="B4" s="410"/>
      <c r="C4" s="410"/>
      <c r="D4" s="410"/>
      <c r="E4" s="410"/>
      <c r="F4" s="410"/>
      <c r="G4" s="410"/>
      <c r="H4" s="411"/>
    </row>
    <row r="5" spans="1:8">
      <c r="A5" s="409" t="str">
        <f>'PLANILHA ORÇAMENTÁRIA '!A5:D5</f>
        <v>MUNICÍPIO: GUARANTÃ DO NORTE - MT</v>
      </c>
      <c r="B5" s="410"/>
      <c r="C5" s="410"/>
      <c r="D5" s="410"/>
      <c r="E5" s="410"/>
      <c r="F5" s="410"/>
      <c r="G5" s="410"/>
      <c r="H5" s="411"/>
    </row>
    <row r="6" spans="1:8">
      <c r="A6" s="409" t="str">
        <f>'PLANILHA ORÇAMENTÁRIA '!A6:D6</f>
        <v>ENDEREÇO: RUA CAMBUÍ, Nº 116, BAIRRO JARDIM NOVO HORIZONTE</v>
      </c>
      <c r="B6" s="410"/>
      <c r="C6" s="410"/>
      <c r="D6" s="410"/>
      <c r="E6" s="410"/>
      <c r="F6" s="410"/>
      <c r="G6" s="410"/>
      <c r="H6" s="411"/>
    </row>
    <row r="7" spans="1:8" ht="26.2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ht="30" customHeight="1">
      <c r="A8" s="25" t="s">
        <v>367</v>
      </c>
      <c r="B8" s="413" t="str">
        <f>'PLANILHA ORÇAMENTÁRIA '!D101</f>
        <v>QUADRO DE DISTRIBUIÇÃO DE ENERGIA DE EMBUTIR, EM CHAPA METÁLICA, PARA 3 DISJUNTORES TERMOMAGNÉTICOS MONOPOLARES SEM BARREAMENTO FORNECIMENTO E INSTALAÇÃO</v>
      </c>
      <c r="C8" s="413"/>
      <c r="D8" s="413"/>
      <c r="E8" s="413"/>
      <c r="F8" s="413"/>
      <c r="G8" s="413"/>
      <c r="H8" s="26" t="s">
        <v>6</v>
      </c>
    </row>
    <row r="9" spans="1:8">
      <c r="A9" s="27"/>
      <c r="B9" s="18" t="s">
        <v>61</v>
      </c>
      <c r="C9" s="18" t="s">
        <v>369</v>
      </c>
      <c r="D9" s="282" t="s">
        <v>368</v>
      </c>
      <c r="E9" s="18"/>
      <c r="F9" s="18"/>
      <c r="G9" s="18"/>
      <c r="H9" s="28"/>
    </row>
    <row r="10" spans="1:8" ht="26.2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 ht="71.25">
      <c r="A11" s="278" t="s">
        <v>70</v>
      </c>
      <c r="B11" s="276" t="s">
        <v>18</v>
      </c>
      <c r="C11" s="279">
        <v>39794</v>
      </c>
      <c r="D11" s="277" t="s">
        <v>370</v>
      </c>
      <c r="E11" s="279" t="s">
        <v>65</v>
      </c>
      <c r="F11" s="287">
        <v>1</v>
      </c>
      <c r="G11" s="280">
        <v>30.6</v>
      </c>
      <c r="H11" s="24">
        <f>TRUNC(F11*G11,2)</f>
        <v>30.6</v>
      </c>
    </row>
    <row r="12" spans="1:8" ht="28.5">
      <c r="A12" s="278" t="s">
        <v>71</v>
      </c>
      <c r="B12" s="276" t="s">
        <v>18</v>
      </c>
      <c r="C12" s="279">
        <v>88247</v>
      </c>
      <c r="D12" s="277" t="s">
        <v>371</v>
      </c>
      <c r="E12" s="279" t="s">
        <v>45</v>
      </c>
      <c r="F12" s="287">
        <v>1</v>
      </c>
      <c r="G12" s="280">
        <v>14</v>
      </c>
      <c r="H12" s="24">
        <f>TRUNC(F12*G12,2)</f>
        <v>14</v>
      </c>
    </row>
    <row r="13" spans="1:8" ht="28.5">
      <c r="A13" s="278" t="s">
        <v>71</v>
      </c>
      <c r="B13" s="276" t="s">
        <v>18</v>
      </c>
      <c r="C13" s="279">
        <v>88264</v>
      </c>
      <c r="D13" s="277" t="s">
        <v>372</v>
      </c>
      <c r="E13" s="279" t="s">
        <v>45</v>
      </c>
      <c r="F13" s="287">
        <v>1</v>
      </c>
      <c r="G13" s="280">
        <v>18.3</v>
      </c>
      <c r="H13" s="24">
        <f t="shared" ref="H13" si="0">TRUNC(F13*G13,2)</f>
        <v>18.3</v>
      </c>
    </row>
    <row r="14" spans="1:8">
      <c r="A14" s="541" t="s">
        <v>72</v>
      </c>
      <c r="B14" s="542"/>
      <c r="C14" s="542"/>
      <c r="D14" s="542"/>
      <c r="E14" s="542"/>
      <c r="F14" s="542"/>
      <c r="G14" s="542"/>
      <c r="H14" s="281">
        <f>SUM(H11:H13)</f>
        <v>62.900000000000006</v>
      </c>
    </row>
    <row r="15" spans="1:8">
      <c r="A15" s="31"/>
      <c r="B15" s="32"/>
      <c r="C15" s="32"/>
      <c r="D15" s="33"/>
      <c r="E15" s="272"/>
      <c r="F15" s="272"/>
      <c r="G15" s="272"/>
      <c r="H15" s="273"/>
    </row>
    <row r="16" spans="1:8">
      <c r="A16" s="375" t="str">
        <f>'[1]PLANILHA ORÇAMENTÁRIA 2ª ETAPA'!$A$234:$C$234</f>
        <v>Responsável Técnico</v>
      </c>
      <c r="B16" s="376"/>
      <c r="C16" s="32"/>
      <c r="D16" s="33"/>
      <c r="E16" s="32"/>
      <c r="F16" s="32"/>
      <c r="G16" s="32"/>
      <c r="H16" s="34"/>
    </row>
    <row r="17" spans="1:8">
      <c r="A17" s="31"/>
      <c r="B17" s="32"/>
      <c r="C17" s="32"/>
      <c r="D17" s="33"/>
      <c r="E17" s="32"/>
      <c r="F17" s="32"/>
      <c r="G17" s="32"/>
      <c r="H17" s="34"/>
    </row>
    <row r="18" spans="1:8">
      <c r="A18" s="369" t="str">
        <f>'[1]PLANILHA ORÇAMENTÁRIA 2ª ETAPA'!$A$238:$I$238</f>
        <v>LORIS SILVA</v>
      </c>
      <c r="B18" s="370"/>
      <c r="C18" s="370"/>
      <c r="D18" s="370"/>
      <c r="E18" s="370"/>
      <c r="F18" s="370"/>
      <c r="G18" s="370"/>
      <c r="H18" s="371"/>
    </row>
    <row r="19" spans="1:8">
      <c r="A19" s="369" t="str">
        <f>'[1]PLANILHA ORÇAMENTÁRIA 2ª ETAPA'!$A$239:$I$239</f>
        <v>ENGº. CIVIL CREA R.N. 1204274770</v>
      </c>
      <c r="B19" s="370"/>
      <c r="C19" s="370"/>
      <c r="D19" s="370"/>
      <c r="E19" s="370"/>
      <c r="F19" s="370"/>
      <c r="G19" s="370"/>
      <c r="H19" s="371"/>
    </row>
    <row r="20" spans="1:8">
      <c r="A20" s="400"/>
      <c r="B20" s="401"/>
      <c r="C20" s="401"/>
      <c r="D20" s="401"/>
      <c r="E20" s="401"/>
      <c r="F20" s="401"/>
      <c r="G20" s="401"/>
      <c r="H20" s="402"/>
    </row>
    <row r="21" spans="1:8" ht="15.75" thickBot="1">
      <c r="A21" s="37"/>
      <c r="B21" s="38"/>
      <c r="C21" s="38"/>
      <c r="D21" s="39"/>
      <c r="E21" s="38"/>
      <c r="F21" s="38"/>
      <c r="G21" s="38"/>
      <c r="H21" s="40"/>
    </row>
  </sheetData>
  <mergeCells count="13">
    <mergeCell ref="A6:H6"/>
    <mergeCell ref="A1:H1"/>
    <mergeCell ref="A2:H2"/>
    <mergeCell ref="A3:H3"/>
    <mergeCell ref="A4:H4"/>
    <mergeCell ref="A5:H5"/>
    <mergeCell ref="A19:H19"/>
    <mergeCell ref="A20:H20"/>
    <mergeCell ref="B7:G7"/>
    <mergeCell ref="B8:G8"/>
    <mergeCell ref="A14:G14"/>
    <mergeCell ref="A16:B16"/>
    <mergeCell ref="A18:H1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G26" sqref="G26"/>
    </sheetView>
  </sheetViews>
  <sheetFormatPr defaultRowHeight="15"/>
  <cols>
    <col min="1" max="1" width="16.5703125" bestFit="1" customWidth="1"/>
    <col min="2" max="2" width="13.5703125" bestFit="1" customWidth="1"/>
    <col min="3" max="3" width="14.28515625" bestFit="1" customWidth="1"/>
    <col min="4" max="4" width="48.7109375" customWidth="1"/>
    <col min="5" max="5" width="5.42578125" bestFit="1" customWidth="1"/>
    <col min="6" max="6" width="13.28515625" bestFit="1" customWidth="1"/>
    <col min="7" max="7" width="12.28515625" bestFit="1" customWidth="1"/>
    <col min="8" max="8" width="10.5703125" bestFit="1" customWidth="1"/>
  </cols>
  <sheetData>
    <row r="1" spans="1:8" ht="65.25" customHeight="1">
      <c r="A1" s="528"/>
      <c r="B1" s="529"/>
      <c r="C1" s="529"/>
      <c r="D1" s="529"/>
      <c r="E1" s="529"/>
      <c r="F1" s="529"/>
      <c r="G1" s="529"/>
      <c r="H1" s="530"/>
    </row>
    <row r="2" spans="1:8">
      <c r="A2" s="400" t="str">
        <f>'PLANILHA ORÇAMENTÁRIA '!$A$2:$I$2</f>
        <v>PROPRIETÁRIO: Associação de Pais e Amigos dos Excepcionais – APAE</v>
      </c>
      <c r="B2" s="401"/>
      <c r="C2" s="401"/>
      <c r="D2" s="401"/>
      <c r="E2" s="401"/>
      <c r="F2" s="401"/>
      <c r="G2" s="401"/>
      <c r="H2" s="402"/>
    </row>
    <row r="3" spans="1:8">
      <c r="A3" s="525" t="str">
        <f>'PLANILHA ORÇAMENTÁRIA '!$A$3:$I$3</f>
        <v>CNPJ: 26.511.253/0001-13</v>
      </c>
      <c r="B3" s="526"/>
      <c r="C3" s="526"/>
      <c r="D3" s="526"/>
      <c r="E3" s="526"/>
      <c r="F3" s="526"/>
      <c r="G3" s="526"/>
      <c r="H3" s="527"/>
    </row>
    <row r="4" spans="1:8">
      <c r="A4" s="409" t="str">
        <f>'PLANILHA ORÇAMENTÁRIA '!A4:D4</f>
        <v>OBRA: CONSTRUÇÃO DE SALA MULTIFUNCIONAIS - APAE</v>
      </c>
      <c r="B4" s="410"/>
      <c r="C4" s="410"/>
      <c r="D4" s="410"/>
      <c r="E4" s="410"/>
      <c r="F4" s="410"/>
      <c r="G4" s="410"/>
      <c r="H4" s="411"/>
    </row>
    <row r="5" spans="1:8">
      <c r="A5" s="409" t="str">
        <f>'PLANILHA ORÇAMENTÁRIA '!A5:D5</f>
        <v>MUNICÍPIO: GUARANTÃ DO NORTE - MT</v>
      </c>
      <c r="B5" s="410"/>
      <c r="C5" s="410"/>
      <c r="D5" s="410"/>
      <c r="E5" s="410"/>
      <c r="F5" s="410"/>
      <c r="G5" s="410"/>
      <c r="H5" s="411"/>
    </row>
    <row r="6" spans="1:8">
      <c r="A6" s="409" t="str">
        <f>'PLANILHA ORÇAMENTÁRIA '!A6:D6</f>
        <v>ENDEREÇO: RUA CAMBUÍ, Nº 116, BAIRRO JARDIM NOVO HORIZONTE</v>
      </c>
      <c r="B6" s="410"/>
      <c r="C6" s="410"/>
      <c r="D6" s="410"/>
      <c r="E6" s="410"/>
      <c r="F6" s="410"/>
      <c r="G6" s="410"/>
      <c r="H6" s="411"/>
    </row>
    <row r="7" spans="1:8" ht="26.2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ht="30" customHeight="1">
      <c r="A8" s="25" t="s">
        <v>373</v>
      </c>
      <c r="B8" s="413" t="str">
        <f>'PLANILHA ORÇAMENTÁRIA '!D102</f>
        <v>DISJUNTOR TERMOMAGNÉTICO MONOPOLAR PADRÃO NEMA (AMERICANO) 10 A 30 A 240V, FORNECIMENTO E INSTALAÇÃO</v>
      </c>
      <c r="C8" s="413"/>
      <c r="D8" s="413"/>
      <c r="E8" s="413"/>
      <c r="F8" s="413"/>
      <c r="G8" s="413"/>
      <c r="H8" s="26" t="s">
        <v>6</v>
      </c>
    </row>
    <row r="9" spans="1:8">
      <c r="A9" s="27"/>
      <c r="B9" s="18" t="s">
        <v>61</v>
      </c>
      <c r="C9" s="18" t="s">
        <v>369</v>
      </c>
      <c r="D9" s="282" t="s">
        <v>374</v>
      </c>
      <c r="E9" s="18"/>
      <c r="F9" s="18"/>
      <c r="G9" s="18"/>
      <c r="H9" s="28"/>
    </row>
    <row r="10" spans="1:8" ht="26.2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 ht="28.5">
      <c r="A11" s="278" t="s">
        <v>70</v>
      </c>
      <c r="B11" s="276" t="s">
        <v>18</v>
      </c>
      <c r="C11" s="279">
        <v>2370</v>
      </c>
      <c r="D11" s="277" t="s">
        <v>375</v>
      </c>
      <c r="E11" s="279" t="s">
        <v>65</v>
      </c>
      <c r="F11" s="287">
        <v>1</v>
      </c>
      <c r="G11" s="280">
        <v>10.61</v>
      </c>
      <c r="H11" s="24">
        <f>TRUNC(F11*G11,2)</f>
        <v>10.61</v>
      </c>
    </row>
    <row r="12" spans="1:8" ht="28.5">
      <c r="A12" s="278" t="s">
        <v>71</v>
      </c>
      <c r="B12" s="276" t="s">
        <v>18</v>
      </c>
      <c r="C12" s="279">
        <v>88264</v>
      </c>
      <c r="D12" s="277" t="s">
        <v>372</v>
      </c>
      <c r="E12" s="279" t="s">
        <v>45</v>
      </c>
      <c r="F12" s="287">
        <v>0.125</v>
      </c>
      <c r="G12" s="280">
        <v>18.3</v>
      </c>
      <c r="H12" s="24">
        <f t="shared" ref="H12" si="0">TRUNC(F12*G12,2)</f>
        <v>2.2799999999999998</v>
      </c>
    </row>
    <row r="13" spans="1:8">
      <c r="A13" s="541" t="s">
        <v>72</v>
      </c>
      <c r="B13" s="542"/>
      <c r="C13" s="542"/>
      <c r="D13" s="542"/>
      <c r="E13" s="542"/>
      <c r="F13" s="542"/>
      <c r="G13" s="542"/>
      <c r="H13" s="281">
        <f>SUM(H11:H12)</f>
        <v>12.889999999999999</v>
      </c>
    </row>
    <row r="14" spans="1:8">
      <c r="A14" s="31"/>
      <c r="B14" s="32"/>
      <c r="C14" s="32"/>
      <c r="D14" s="33"/>
      <c r="E14" s="274"/>
      <c r="F14" s="274"/>
      <c r="G14" s="274"/>
      <c r="H14" s="275"/>
    </row>
    <row r="15" spans="1:8">
      <c r="A15" s="375" t="str">
        <f>'[1]PLANILHA ORÇAMENTÁRIA 2ª ETAPA'!$A$234:$C$234</f>
        <v>Responsável Técnico</v>
      </c>
      <c r="B15" s="376"/>
      <c r="C15" s="32"/>
      <c r="D15" s="33"/>
      <c r="E15" s="32"/>
      <c r="F15" s="32"/>
      <c r="G15" s="32"/>
      <c r="H15" s="34"/>
    </row>
    <row r="16" spans="1:8">
      <c r="A16" s="31"/>
      <c r="B16" s="32"/>
      <c r="C16" s="32"/>
      <c r="D16" s="33"/>
      <c r="E16" s="32"/>
      <c r="F16" s="32"/>
      <c r="G16" s="32"/>
      <c r="H16" s="34"/>
    </row>
    <row r="17" spans="1:8">
      <c r="A17" s="369"/>
      <c r="B17" s="370"/>
      <c r="C17" s="370"/>
      <c r="D17" s="370"/>
      <c r="E17" s="370"/>
      <c r="F17" s="370"/>
      <c r="G17" s="370"/>
      <c r="H17" s="371"/>
    </row>
    <row r="18" spans="1:8">
      <c r="A18" s="369" t="str">
        <f>'[1]PLANILHA ORÇAMENTÁRIA 2ª ETAPA'!$A$238:$I$238</f>
        <v>LORIS SILVA</v>
      </c>
      <c r="B18" s="370"/>
      <c r="C18" s="370"/>
      <c r="D18" s="370"/>
      <c r="E18" s="370"/>
      <c r="F18" s="370"/>
      <c r="G18" s="370"/>
      <c r="H18" s="371"/>
    </row>
    <row r="19" spans="1:8">
      <c r="A19" s="369" t="str">
        <f>'[1]PLANILHA ORÇAMENTÁRIA 2ª ETAPA'!$A$239:$I$239</f>
        <v>ENGº. CIVIL CREA R.N. 1204274770</v>
      </c>
      <c r="B19" s="370"/>
      <c r="C19" s="370"/>
      <c r="D19" s="370"/>
      <c r="E19" s="370"/>
      <c r="F19" s="370"/>
      <c r="G19" s="370"/>
      <c r="H19" s="371"/>
    </row>
    <row r="20" spans="1:8">
      <c r="A20" s="400"/>
      <c r="B20" s="401"/>
      <c r="C20" s="401"/>
      <c r="D20" s="401"/>
      <c r="E20" s="401"/>
      <c r="F20" s="401"/>
      <c r="G20" s="401"/>
      <c r="H20" s="402"/>
    </row>
    <row r="21" spans="1:8" ht="15.75" thickBot="1">
      <c r="A21" s="37"/>
      <c r="B21" s="38"/>
      <c r="C21" s="38"/>
      <c r="D21" s="39"/>
      <c r="E21" s="38"/>
      <c r="F21" s="38"/>
      <c r="G21" s="38"/>
      <c r="H21" s="40"/>
    </row>
  </sheetData>
  <mergeCells count="14">
    <mergeCell ref="A19:H19"/>
    <mergeCell ref="A20:H20"/>
    <mergeCell ref="B7:G7"/>
    <mergeCell ref="B8:G8"/>
    <mergeCell ref="A13:G13"/>
    <mergeCell ref="A15:B15"/>
    <mergeCell ref="A17:H17"/>
    <mergeCell ref="A18:H18"/>
    <mergeCell ref="A6:H6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51"/>
  <sheetViews>
    <sheetView topLeftCell="A40" workbookViewId="0">
      <selection activeCell="N37" sqref="N37"/>
    </sheetView>
  </sheetViews>
  <sheetFormatPr defaultRowHeight="15"/>
  <cols>
    <col min="1" max="1" width="10.42578125" bestFit="1" customWidth="1"/>
    <col min="2" max="2" width="29.42578125" customWidth="1"/>
    <col min="3" max="3" width="20.140625" customWidth="1"/>
    <col min="4" max="4" width="9.85546875" customWidth="1"/>
    <col min="5" max="8" width="15.7109375" customWidth="1"/>
  </cols>
  <sheetData>
    <row r="1" spans="1:9" s="1" customFormat="1" ht="59.25" customHeight="1">
      <c r="A1" s="342"/>
      <c r="B1" s="343"/>
      <c r="C1" s="343"/>
      <c r="D1" s="343"/>
      <c r="E1" s="343"/>
      <c r="F1" s="343"/>
      <c r="G1" s="343"/>
      <c r="H1" s="344"/>
      <c r="I1" s="3"/>
    </row>
    <row r="2" spans="1:9" s="1" customFormat="1">
      <c r="A2" s="345" t="str">
        <f>'PLANILHA ORÇAMENTÁRIA '!$A$2:$I$2</f>
        <v>PROPRIETÁRIO: Associação de Pais e Amigos dos Excepcionais – APAE</v>
      </c>
      <c r="B2" s="346"/>
      <c r="C2" s="346"/>
      <c r="D2" s="346"/>
      <c r="E2" s="346"/>
      <c r="F2" s="346"/>
      <c r="G2" s="346"/>
      <c r="H2" s="347"/>
      <c r="I2" s="3"/>
    </row>
    <row r="3" spans="1:9" s="1" customFormat="1" ht="15" customHeight="1" thickBot="1">
      <c r="A3" s="348" t="str">
        <f>'PLANILHA ORÇAMENTÁRIA '!$A$3:$I$3</f>
        <v>CNPJ: 26.511.253/0001-13</v>
      </c>
      <c r="B3" s="349"/>
      <c r="C3" s="349"/>
      <c r="D3" s="349"/>
      <c r="E3" s="349"/>
      <c r="F3" s="349"/>
      <c r="G3" s="349"/>
      <c r="H3" s="350"/>
      <c r="I3" s="3"/>
    </row>
    <row r="4" spans="1:9" s="1" customFormat="1" ht="15.75" customHeight="1">
      <c r="A4" s="354" t="str">
        <f>'PLANILHA ORÇAMENTÁRIA '!A4:D4</f>
        <v>OBRA: CONSTRUÇÃO DE SALA MULTIFUNCIONAIS - APAE</v>
      </c>
      <c r="B4" s="355"/>
      <c r="C4" s="355"/>
      <c r="D4" s="355"/>
      <c r="E4" s="355"/>
      <c r="F4" s="544" t="s">
        <v>455</v>
      </c>
      <c r="G4" s="544"/>
      <c r="H4" s="543">
        <f>BDI!H27</f>
        <v>0.25622683740288554</v>
      </c>
    </row>
    <row r="5" spans="1:9" s="1" customFormat="1" ht="15.75" customHeight="1">
      <c r="A5" s="354" t="str">
        <f>'PLANILHA ORÇAMENTÁRIA '!A5:D5</f>
        <v>MUNICÍPIO: GUARANTÃ DO NORTE - MT</v>
      </c>
      <c r="B5" s="355"/>
      <c r="C5" s="355"/>
      <c r="D5" s="355"/>
      <c r="E5" s="355"/>
      <c r="F5" s="544"/>
      <c r="G5" s="544"/>
      <c r="H5" s="478"/>
    </row>
    <row r="6" spans="1:9" s="1" customFormat="1" ht="15.75" customHeight="1">
      <c r="A6" s="354" t="str">
        <f>'PLANILHA ORÇAMENTÁRIA '!A6:D6</f>
        <v>ENDEREÇO: RUA CAMBUÍ, Nº 116, BAIRRO JARDIM NOVO HORIZONTE</v>
      </c>
      <c r="B6" s="355"/>
      <c r="C6" s="355"/>
      <c r="D6" s="355"/>
      <c r="E6" s="355"/>
      <c r="F6" s="544" t="s">
        <v>456</v>
      </c>
      <c r="G6" s="544"/>
      <c r="H6" s="543">
        <f>E45</f>
        <v>0.83920000000000006</v>
      </c>
    </row>
    <row r="7" spans="1:9" s="1" customFormat="1" ht="16.5" customHeight="1" thickBot="1">
      <c r="A7" s="354" t="str">
        <f>'PLANILHA ORÇAMENTÁRIA '!A7:D7</f>
        <v xml:space="preserve">ÁREA CONSTRUÍDA: 82,50m² </v>
      </c>
      <c r="B7" s="355"/>
      <c r="C7" s="355"/>
      <c r="D7" s="355"/>
      <c r="E7" s="355"/>
      <c r="F7" s="544"/>
      <c r="G7" s="544"/>
      <c r="H7" s="478"/>
    </row>
    <row r="8" spans="1:9" s="128" customFormat="1" ht="15" customHeight="1" thickBot="1">
      <c r="A8" s="574" t="s">
        <v>387</v>
      </c>
      <c r="B8" s="575"/>
      <c r="C8" s="575"/>
      <c r="D8" s="575"/>
      <c r="E8" s="575"/>
      <c r="F8" s="575"/>
      <c r="G8" s="575"/>
      <c r="H8" s="576"/>
    </row>
    <row r="9" spans="1:9">
      <c r="A9" s="568" t="s">
        <v>5</v>
      </c>
      <c r="B9" s="572" t="s">
        <v>64</v>
      </c>
      <c r="C9" s="572"/>
      <c r="D9" s="572"/>
      <c r="E9" s="570" t="s">
        <v>388</v>
      </c>
      <c r="F9" s="570"/>
      <c r="G9" s="570" t="s">
        <v>389</v>
      </c>
      <c r="H9" s="571"/>
    </row>
    <row r="10" spans="1:9" ht="26.25" thickBot="1">
      <c r="A10" s="569"/>
      <c r="B10" s="573"/>
      <c r="C10" s="573"/>
      <c r="D10" s="573"/>
      <c r="E10" s="304" t="s">
        <v>390</v>
      </c>
      <c r="F10" s="304" t="s">
        <v>391</v>
      </c>
      <c r="G10" s="304" t="s">
        <v>390</v>
      </c>
      <c r="H10" s="305" t="s">
        <v>391</v>
      </c>
    </row>
    <row r="11" spans="1:9" ht="15.75" thickBot="1">
      <c r="A11" s="560" t="s">
        <v>392</v>
      </c>
      <c r="B11" s="561"/>
      <c r="C11" s="561"/>
      <c r="D11" s="561"/>
      <c r="E11" s="561"/>
      <c r="F11" s="561"/>
      <c r="G11" s="561"/>
      <c r="H11" s="562"/>
    </row>
    <row r="12" spans="1:9">
      <c r="A12" s="306" t="s">
        <v>393</v>
      </c>
      <c r="B12" s="566" t="s">
        <v>394</v>
      </c>
      <c r="C12" s="566"/>
      <c r="D12" s="566"/>
      <c r="E12" s="307">
        <v>0</v>
      </c>
      <c r="F12" s="307">
        <v>0</v>
      </c>
      <c r="G12" s="307">
        <v>0.2</v>
      </c>
      <c r="H12" s="308">
        <v>0.2</v>
      </c>
    </row>
    <row r="13" spans="1:9">
      <c r="A13" s="294" t="s">
        <v>395</v>
      </c>
      <c r="B13" s="564" t="s">
        <v>396</v>
      </c>
      <c r="C13" s="564"/>
      <c r="D13" s="564"/>
      <c r="E13" s="288">
        <v>1.4999999999999999E-2</v>
      </c>
      <c r="F13" s="288">
        <v>1.4999999999999999E-2</v>
      </c>
      <c r="G13" s="288">
        <v>1.4999999999999999E-2</v>
      </c>
      <c r="H13" s="295">
        <v>1.4999999999999999E-2</v>
      </c>
    </row>
    <row r="14" spans="1:9">
      <c r="A14" s="294" t="s">
        <v>397</v>
      </c>
      <c r="B14" s="567" t="s">
        <v>398</v>
      </c>
      <c r="C14" s="567"/>
      <c r="D14" s="567"/>
      <c r="E14" s="288">
        <v>0.01</v>
      </c>
      <c r="F14" s="288">
        <v>0.01</v>
      </c>
      <c r="G14" s="288">
        <v>0.01</v>
      </c>
      <c r="H14" s="295">
        <v>0.01</v>
      </c>
    </row>
    <row r="15" spans="1:9">
      <c r="A15" s="294" t="s">
        <v>399</v>
      </c>
      <c r="B15" s="564" t="s">
        <v>400</v>
      </c>
      <c r="C15" s="564"/>
      <c r="D15" s="564"/>
      <c r="E15" s="288">
        <v>2E-3</v>
      </c>
      <c r="F15" s="288">
        <v>2E-3</v>
      </c>
      <c r="G15" s="288">
        <v>2E-3</v>
      </c>
      <c r="H15" s="295">
        <v>2E-3</v>
      </c>
    </row>
    <row r="16" spans="1:9">
      <c r="A16" s="294" t="s">
        <v>401</v>
      </c>
      <c r="B16" s="564" t="s">
        <v>402</v>
      </c>
      <c r="C16" s="564"/>
      <c r="D16" s="564"/>
      <c r="E16" s="289">
        <v>6.0000000000000001E-3</v>
      </c>
      <c r="F16" s="289">
        <v>6.0000000000000001E-3</v>
      </c>
      <c r="G16" s="289">
        <v>6.0000000000000001E-3</v>
      </c>
      <c r="H16" s="296">
        <v>6.0000000000000001E-3</v>
      </c>
    </row>
    <row r="17" spans="1:8">
      <c r="A17" s="294" t="s">
        <v>403</v>
      </c>
      <c r="B17" s="564" t="s">
        <v>404</v>
      </c>
      <c r="C17" s="564"/>
      <c r="D17" s="564"/>
      <c r="E17" s="288">
        <v>2.5000000000000001E-2</v>
      </c>
      <c r="F17" s="288">
        <v>2.5000000000000001E-2</v>
      </c>
      <c r="G17" s="288">
        <v>2.5000000000000001E-2</v>
      </c>
      <c r="H17" s="295">
        <v>2.5000000000000001E-2</v>
      </c>
    </row>
    <row r="18" spans="1:8">
      <c r="A18" s="294" t="s">
        <v>405</v>
      </c>
      <c r="B18" s="556" t="s">
        <v>406</v>
      </c>
      <c r="C18" s="557"/>
      <c r="D18" s="558"/>
      <c r="E18" s="288">
        <v>0.03</v>
      </c>
      <c r="F18" s="288">
        <v>0.03</v>
      </c>
      <c r="G18" s="288">
        <v>0.03</v>
      </c>
      <c r="H18" s="295">
        <v>0.03</v>
      </c>
    </row>
    <row r="19" spans="1:8">
      <c r="A19" s="294" t="s">
        <v>407</v>
      </c>
      <c r="B19" s="564" t="s">
        <v>408</v>
      </c>
      <c r="C19" s="564"/>
      <c r="D19" s="564"/>
      <c r="E19" s="289">
        <v>0.08</v>
      </c>
      <c r="F19" s="289">
        <v>0.08</v>
      </c>
      <c r="G19" s="289">
        <v>0.08</v>
      </c>
      <c r="H19" s="296">
        <v>0.08</v>
      </c>
    </row>
    <row r="20" spans="1:8">
      <c r="A20" s="294" t="s">
        <v>409</v>
      </c>
      <c r="B20" s="564" t="s">
        <v>410</v>
      </c>
      <c r="C20" s="564"/>
      <c r="D20" s="564"/>
      <c r="E20" s="288">
        <v>0</v>
      </c>
      <c r="F20" s="288">
        <v>0</v>
      </c>
      <c r="G20" s="288">
        <v>0</v>
      </c>
      <c r="H20" s="295">
        <v>0</v>
      </c>
    </row>
    <row r="21" spans="1:8" ht="15.75" thickBot="1">
      <c r="A21" s="309" t="s">
        <v>411</v>
      </c>
      <c r="B21" s="565" t="s">
        <v>412</v>
      </c>
      <c r="C21" s="565"/>
      <c r="D21" s="565"/>
      <c r="E21" s="310">
        <f>SUM(E12:E20)</f>
        <v>0.16799999999999998</v>
      </c>
      <c r="F21" s="310">
        <f>SUM(F12:F20)</f>
        <v>0.16799999999999998</v>
      </c>
      <c r="G21" s="310">
        <f>SUM(G12:G20)</f>
        <v>0.36800000000000005</v>
      </c>
      <c r="H21" s="311">
        <f>SUM(H12:H20)</f>
        <v>0.36800000000000005</v>
      </c>
    </row>
    <row r="22" spans="1:8" ht="15.75" thickBot="1">
      <c r="A22" s="560" t="s">
        <v>413</v>
      </c>
      <c r="B22" s="561"/>
      <c r="C22" s="561"/>
      <c r="D22" s="561"/>
      <c r="E22" s="561"/>
      <c r="F22" s="561"/>
      <c r="G22" s="561"/>
      <c r="H22" s="562"/>
    </row>
    <row r="23" spans="1:8">
      <c r="A23" s="312" t="s">
        <v>414</v>
      </c>
      <c r="B23" s="563" t="s">
        <v>415</v>
      </c>
      <c r="C23" s="563"/>
      <c r="D23" s="563"/>
      <c r="E23" s="317">
        <v>0.1777</v>
      </c>
      <c r="F23" s="317" t="s">
        <v>416</v>
      </c>
      <c r="G23" s="317">
        <v>0.1777</v>
      </c>
      <c r="H23" s="318" t="s">
        <v>416</v>
      </c>
    </row>
    <row r="24" spans="1:8">
      <c r="A24" s="297" t="s">
        <v>417</v>
      </c>
      <c r="B24" s="559" t="s">
        <v>418</v>
      </c>
      <c r="C24" s="559"/>
      <c r="D24" s="559"/>
      <c r="E24" s="292">
        <v>3.6700000000000003E-2</v>
      </c>
      <c r="F24" s="292" t="s">
        <v>416</v>
      </c>
      <c r="G24" s="292">
        <v>3.6700000000000003E-2</v>
      </c>
      <c r="H24" s="303" t="s">
        <v>416</v>
      </c>
    </row>
    <row r="25" spans="1:8">
      <c r="A25" s="297" t="s">
        <v>419</v>
      </c>
      <c r="B25" s="559" t="s">
        <v>420</v>
      </c>
      <c r="C25" s="559"/>
      <c r="D25" s="559"/>
      <c r="E25" s="292">
        <v>8.6999999999999994E-3</v>
      </c>
      <c r="F25" s="292">
        <v>6.7000000000000002E-3</v>
      </c>
      <c r="G25" s="292">
        <v>8.6999999999999994E-3</v>
      </c>
      <c r="H25" s="303">
        <v>6.7000000000000002E-3</v>
      </c>
    </row>
    <row r="26" spans="1:8">
      <c r="A26" s="297" t="s">
        <v>421</v>
      </c>
      <c r="B26" s="559" t="s">
        <v>422</v>
      </c>
      <c r="C26" s="559"/>
      <c r="D26" s="559"/>
      <c r="E26" s="292">
        <v>0.1085</v>
      </c>
      <c r="F26" s="292">
        <v>8.3299999999999999E-2</v>
      </c>
      <c r="G26" s="292">
        <v>0.1085</v>
      </c>
      <c r="H26" s="303">
        <v>8.3299999999999999E-2</v>
      </c>
    </row>
    <row r="27" spans="1:8">
      <c r="A27" s="297" t="s">
        <v>423</v>
      </c>
      <c r="B27" s="559" t="s">
        <v>424</v>
      </c>
      <c r="C27" s="559"/>
      <c r="D27" s="559"/>
      <c r="E27" s="292">
        <v>6.9999999999999999E-4</v>
      </c>
      <c r="F27" s="292">
        <v>5.9999999999999995E-4</v>
      </c>
      <c r="G27" s="292">
        <v>6.9999999999999999E-4</v>
      </c>
      <c r="H27" s="303">
        <v>5.9999999999999995E-4</v>
      </c>
    </row>
    <row r="28" spans="1:8">
      <c r="A28" s="297" t="s">
        <v>425</v>
      </c>
      <c r="B28" s="559" t="s">
        <v>426</v>
      </c>
      <c r="C28" s="559"/>
      <c r="D28" s="559"/>
      <c r="E28" s="292">
        <v>7.1999999999999998E-3</v>
      </c>
      <c r="F28" s="292">
        <v>5.5999999999999999E-3</v>
      </c>
      <c r="G28" s="292">
        <v>7.1999999999999998E-3</v>
      </c>
      <c r="H28" s="303">
        <v>5.5999999999999999E-3</v>
      </c>
    </row>
    <row r="29" spans="1:8">
      <c r="A29" s="297" t="s">
        <v>427</v>
      </c>
      <c r="B29" s="559" t="s">
        <v>428</v>
      </c>
      <c r="C29" s="559"/>
      <c r="D29" s="559"/>
      <c r="E29" s="290">
        <v>1.15E-2</v>
      </c>
      <c r="F29" s="292" t="s">
        <v>416</v>
      </c>
      <c r="G29" s="290">
        <v>1.15E-2</v>
      </c>
      <c r="H29" s="303" t="s">
        <v>416</v>
      </c>
    </row>
    <row r="30" spans="1:8">
      <c r="A30" s="297" t="s">
        <v>429</v>
      </c>
      <c r="B30" s="559" t="s">
        <v>430</v>
      </c>
      <c r="C30" s="559"/>
      <c r="D30" s="559"/>
      <c r="E30" s="290">
        <v>1.1000000000000001E-3</v>
      </c>
      <c r="F30" s="292">
        <v>8.0000000000000004E-4</v>
      </c>
      <c r="G30" s="290">
        <v>1.1000000000000001E-3</v>
      </c>
      <c r="H30" s="303">
        <v>8.0000000000000004E-4</v>
      </c>
    </row>
    <row r="31" spans="1:8">
      <c r="A31" s="298" t="s">
        <v>431</v>
      </c>
      <c r="B31" s="559" t="s">
        <v>432</v>
      </c>
      <c r="C31" s="559"/>
      <c r="D31" s="559"/>
      <c r="E31" s="292">
        <v>0.10199999999999999</v>
      </c>
      <c r="F31" s="292">
        <v>7.8299999999999995E-2</v>
      </c>
      <c r="G31" s="292">
        <v>0.10199999999999999</v>
      </c>
      <c r="H31" s="303">
        <v>7.8299999999999995E-2</v>
      </c>
    </row>
    <row r="32" spans="1:8">
      <c r="A32" s="297" t="s">
        <v>433</v>
      </c>
      <c r="B32" s="559" t="s">
        <v>434</v>
      </c>
      <c r="C32" s="559"/>
      <c r="D32" s="559"/>
      <c r="E32" s="290">
        <v>2.9999999999999997E-4</v>
      </c>
      <c r="F32" s="290">
        <v>2.9999999999999997E-4</v>
      </c>
      <c r="G32" s="290">
        <v>2.9999999999999997E-4</v>
      </c>
      <c r="H32" s="299">
        <v>2.9999999999999997E-4</v>
      </c>
    </row>
    <row r="33" spans="1:8" ht="15.75" thickBot="1">
      <c r="A33" s="313" t="s">
        <v>435</v>
      </c>
      <c r="B33" s="548" t="s">
        <v>412</v>
      </c>
      <c r="C33" s="548"/>
      <c r="D33" s="548"/>
      <c r="E33" s="314">
        <f>SUM(E23:E32)</f>
        <v>0.45439999999999997</v>
      </c>
      <c r="F33" s="314">
        <f>SUM(F23:F32)</f>
        <v>0.17559999999999998</v>
      </c>
      <c r="G33" s="314">
        <f>SUM(G23:G32)</f>
        <v>0.45439999999999997</v>
      </c>
      <c r="H33" s="315">
        <f>SUM(H23:H32)</f>
        <v>0.17559999999999998</v>
      </c>
    </row>
    <row r="34" spans="1:8" ht="15.75" thickBot="1">
      <c r="A34" s="560" t="s">
        <v>436</v>
      </c>
      <c r="B34" s="561"/>
      <c r="C34" s="561"/>
      <c r="D34" s="561"/>
      <c r="E34" s="561"/>
      <c r="F34" s="561"/>
      <c r="G34" s="561"/>
      <c r="H34" s="562"/>
    </row>
    <row r="35" spans="1:8">
      <c r="A35" s="316" t="s">
        <v>437</v>
      </c>
      <c r="B35" s="563" t="s">
        <v>438</v>
      </c>
      <c r="C35" s="563"/>
      <c r="D35" s="563"/>
      <c r="E35" s="317">
        <v>5.9200000000000003E-2</v>
      </c>
      <c r="F35" s="317">
        <v>4.5499999999999999E-2</v>
      </c>
      <c r="G35" s="317">
        <v>5.9200000000000003E-2</v>
      </c>
      <c r="H35" s="318">
        <v>4.5499999999999999E-2</v>
      </c>
    </row>
    <row r="36" spans="1:8">
      <c r="A36" s="302" t="s">
        <v>439</v>
      </c>
      <c r="B36" s="559" t="s">
        <v>440</v>
      </c>
      <c r="C36" s="559"/>
      <c r="D36" s="559"/>
      <c r="E36" s="290">
        <v>1.4E-3</v>
      </c>
      <c r="F36" s="290">
        <v>1.1000000000000001E-3</v>
      </c>
      <c r="G36" s="290">
        <v>1.4E-3</v>
      </c>
      <c r="H36" s="299">
        <v>1.1000000000000001E-3</v>
      </c>
    </row>
    <row r="37" spans="1:8">
      <c r="A37" s="302" t="s">
        <v>441</v>
      </c>
      <c r="B37" s="559" t="s">
        <v>442</v>
      </c>
      <c r="C37" s="559"/>
      <c r="D37" s="559"/>
      <c r="E37" s="292">
        <v>3.32E-2</v>
      </c>
      <c r="F37" s="290">
        <v>2.5499999999999998E-2</v>
      </c>
      <c r="G37" s="292">
        <v>3.32E-2</v>
      </c>
      <c r="H37" s="299">
        <v>2.5499999999999998E-2</v>
      </c>
    </row>
    <row r="38" spans="1:8">
      <c r="A38" s="302" t="s">
        <v>443</v>
      </c>
      <c r="B38" s="559" t="s">
        <v>444</v>
      </c>
      <c r="C38" s="559"/>
      <c r="D38" s="559"/>
      <c r="E38" s="292">
        <v>3.6700000000000003E-2</v>
      </c>
      <c r="F38" s="292">
        <v>2.8199999999999999E-2</v>
      </c>
      <c r="G38" s="292">
        <v>3.6700000000000003E-2</v>
      </c>
      <c r="H38" s="303">
        <v>2.8199999999999999E-2</v>
      </c>
    </row>
    <row r="39" spans="1:8">
      <c r="A39" s="302" t="s">
        <v>445</v>
      </c>
      <c r="B39" s="559" t="s">
        <v>446</v>
      </c>
      <c r="C39" s="559"/>
      <c r="D39" s="559"/>
      <c r="E39" s="290">
        <v>5.0000000000000001E-3</v>
      </c>
      <c r="F39" s="290">
        <v>3.8E-3</v>
      </c>
      <c r="G39" s="290">
        <v>5.0000000000000001E-3</v>
      </c>
      <c r="H39" s="299">
        <v>3.8E-3</v>
      </c>
    </row>
    <row r="40" spans="1:8" ht="15.75" thickBot="1">
      <c r="A40" s="313" t="s">
        <v>447</v>
      </c>
      <c r="B40" s="548" t="s">
        <v>412</v>
      </c>
      <c r="C40" s="548"/>
      <c r="D40" s="548"/>
      <c r="E40" s="314">
        <f>SUM(E35:E39)</f>
        <v>0.13550000000000001</v>
      </c>
      <c r="F40" s="314">
        <f>SUM(F35:F39)</f>
        <v>0.1041</v>
      </c>
      <c r="G40" s="314">
        <f>SUM(G35:G39)</f>
        <v>0.13550000000000001</v>
      </c>
      <c r="H40" s="315">
        <f>SUM(H35:H39)</f>
        <v>0.1041</v>
      </c>
    </row>
    <row r="41" spans="1:8" ht="15.75" thickBot="1">
      <c r="A41" s="560" t="s">
        <v>448</v>
      </c>
      <c r="B41" s="561"/>
      <c r="C41" s="561"/>
      <c r="D41" s="561"/>
      <c r="E41" s="561"/>
      <c r="F41" s="561"/>
      <c r="G41" s="561"/>
      <c r="H41" s="562"/>
    </row>
    <row r="42" spans="1:8">
      <c r="A42" s="312" t="s">
        <v>449</v>
      </c>
      <c r="B42" s="553" t="s">
        <v>454</v>
      </c>
      <c r="C42" s="554"/>
      <c r="D42" s="555"/>
      <c r="E42" s="317">
        <v>7.6300000000000007E-2</v>
      </c>
      <c r="F42" s="317">
        <v>2.9499999999999998E-2</v>
      </c>
      <c r="G42" s="317">
        <v>0.16719999999999999</v>
      </c>
      <c r="H42" s="318">
        <v>6.4600000000000005E-2</v>
      </c>
    </row>
    <row r="43" spans="1:8" ht="39.950000000000003" customHeight="1">
      <c r="A43" s="302" t="s">
        <v>450</v>
      </c>
      <c r="B43" s="549" t="s">
        <v>451</v>
      </c>
      <c r="C43" s="549"/>
      <c r="D43" s="549"/>
      <c r="E43" s="290">
        <v>5.0000000000000001E-3</v>
      </c>
      <c r="F43" s="290">
        <v>3.8E-3</v>
      </c>
      <c r="G43" s="290">
        <v>5.3E-3</v>
      </c>
      <c r="H43" s="299">
        <v>4.0000000000000001E-3</v>
      </c>
    </row>
    <row r="44" spans="1:8">
      <c r="A44" s="300" t="s">
        <v>452</v>
      </c>
      <c r="B44" s="550" t="s">
        <v>412</v>
      </c>
      <c r="C44" s="550"/>
      <c r="D44" s="550"/>
      <c r="E44" s="291">
        <f>SUM(E42:E43)</f>
        <v>8.1300000000000011E-2</v>
      </c>
      <c r="F44" s="291">
        <f>SUM(F42:F43)</f>
        <v>3.3299999999999996E-2</v>
      </c>
      <c r="G44" s="291">
        <f>SUM(G42:G43)</f>
        <v>0.17249999999999999</v>
      </c>
      <c r="H44" s="301">
        <f>SUM(H42:H43)</f>
        <v>6.8600000000000008E-2</v>
      </c>
    </row>
    <row r="45" spans="1:8">
      <c r="A45" s="551" t="s">
        <v>453</v>
      </c>
      <c r="B45" s="552"/>
      <c r="C45" s="552"/>
      <c r="D45" s="552"/>
      <c r="E45" s="293">
        <f>E21+E33+E40+E44</f>
        <v>0.83920000000000006</v>
      </c>
      <c r="F45" s="293">
        <f t="shared" ref="F45:H45" si="0">F21+F33+F40+F44</f>
        <v>0.48099999999999998</v>
      </c>
      <c r="G45" s="293">
        <f t="shared" si="0"/>
        <v>1.1303999999999998</v>
      </c>
      <c r="H45" s="319">
        <f t="shared" si="0"/>
        <v>0.71630000000000005</v>
      </c>
    </row>
    <row r="46" spans="1:8">
      <c r="A46" s="31"/>
      <c r="B46" s="32"/>
      <c r="C46" s="32"/>
      <c r="D46" s="32"/>
      <c r="E46" s="320"/>
      <c r="F46" s="320"/>
      <c r="G46" s="320"/>
      <c r="H46" s="321"/>
    </row>
    <row r="47" spans="1:8">
      <c r="A47" s="375" t="str">
        <f>'[1]PLANILHA ORÇAMENTÁRIA 2ª ETAPA'!$A$234:$C$234</f>
        <v>Responsável Técnico</v>
      </c>
      <c r="B47" s="376"/>
      <c r="C47" s="320"/>
      <c r="D47" s="320"/>
      <c r="E47" s="320"/>
      <c r="F47" s="320"/>
      <c r="G47" s="320"/>
      <c r="H47" s="321"/>
    </row>
    <row r="48" spans="1:8">
      <c r="A48" s="322"/>
      <c r="B48" s="320"/>
      <c r="C48" s="320"/>
      <c r="D48" s="320"/>
      <c r="E48" s="320"/>
      <c r="F48" s="320"/>
      <c r="G48" s="320"/>
      <c r="H48" s="321"/>
    </row>
    <row r="49" spans="1:8">
      <c r="A49" s="322"/>
      <c r="B49" s="320"/>
      <c r="C49" s="320"/>
      <c r="D49" s="320"/>
      <c r="E49" s="320"/>
      <c r="F49" s="320"/>
      <c r="G49" s="320"/>
      <c r="H49" s="321"/>
    </row>
    <row r="50" spans="1:8">
      <c r="A50" s="369" t="str">
        <f>'[1]PLANILHA ORÇAMENTÁRIA 2ª ETAPA'!$A$238:$I$238</f>
        <v>LORIS SILVA</v>
      </c>
      <c r="B50" s="370"/>
      <c r="C50" s="370"/>
      <c r="D50" s="370"/>
      <c r="E50" s="370"/>
      <c r="F50" s="370"/>
      <c r="G50" s="370"/>
      <c r="H50" s="371"/>
    </row>
    <row r="51" spans="1:8" ht="15.75" thickBot="1">
      <c r="A51" s="545" t="str">
        <f>'[1]PLANILHA ORÇAMENTÁRIA 2ª ETAPA'!$A$239:$I$239</f>
        <v>ENGº. CIVIL CREA R.N. 1204274770</v>
      </c>
      <c r="B51" s="546"/>
      <c r="C51" s="546"/>
      <c r="D51" s="546"/>
      <c r="E51" s="546"/>
      <c r="F51" s="546"/>
      <c r="G51" s="546"/>
      <c r="H51" s="547"/>
    </row>
  </sheetData>
  <mergeCells count="54">
    <mergeCell ref="A11:H11"/>
    <mergeCell ref="A1:H1"/>
    <mergeCell ref="A2:H2"/>
    <mergeCell ref="A3:H3"/>
    <mergeCell ref="A4:E4"/>
    <mergeCell ref="A5:E5"/>
    <mergeCell ref="A6:E6"/>
    <mergeCell ref="A7:E7"/>
    <mergeCell ref="F4:G5"/>
    <mergeCell ref="A9:A10"/>
    <mergeCell ref="E9:F9"/>
    <mergeCell ref="G9:H9"/>
    <mergeCell ref="B9:D10"/>
    <mergeCell ref="A8:H8"/>
    <mergeCell ref="B24:D24"/>
    <mergeCell ref="B12:D12"/>
    <mergeCell ref="B13:D13"/>
    <mergeCell ref="B14:D14"/>
    <mergeCell ref="B15:D15"/>
    <mergeCell ref="B16:D16"/>
    <mergeCell ref="B17:D17"/>
    <mergeCell ref="B19:D19"/>
    <mergeCell ref="B20:D20"/>
    <mergeCell ref="B21:D21"/>
    <mergeCell ref="A22:H22"/>
    <mergeCell ref="B23:D23"/>
    <mergeCell ref="B26:D26"/>
    <mergeCell ref="B27:D27"/>
    <mergeCell ref="B28:D28"/>
    <mergeCell ref="B30:D30"/>
    <mergeCell ref="B31:D31"/>
    <mergeCell ref="A51:H51"/>
    <mergeCell ref="B40:D40"/>
    <mergeCell ref="B43:D43"/>
    <mergeCell ref="B44:D44"/>
    <mergeCell ref="A45:D45"/>
    <mergeCell ref="B42:D42"/>
    <mergeCell ref="A41:H41"/>
    <mergeCell ref="H4:H5"/>
    <mergeCell ref="F6:G7"/>
    <mergeCell ref="H6:H7"/>
    <mergeCell ref="A47:B47"/>
    <mergeCell ref="A50:H50"/>
    <mergeCell ref="B18:D18"/>
    <mergeCell ref="B33:D33"/>
    <mergeCell ref="B29:D29"/>
    <mergeCell ref="B32:D32"/>
    <mergeCell ref="A34:H34"/>
    <mergeCell ref="B35:D35"/>
    <mergeCell ref="B36:D36"/>
    <mergeCell ref="B37:D37"/>
    <mergeCell ref="B38:D38"/>
    <mergeCell ref="B39:D39"/>
    <mergeCell ref="B25:D25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workbookViewId="0">
      <pane ySplit="1" topLeftCell="A2" activePane="bottomLeft" state="frozen"/>
      <selection pane="bottomLeft" activeCell="D10" sqref="D10"/>
    </sheetView>
  </sheetViews>
  <sheetFormatPr defaultRowHeight="15"/>
  <cols>
    <col min="1" max="1" width="7.5703125" style="4" customWidth="1"/>
    <col min="2" max="2" width="12" style="4" customWidth="1"/>
    <col min="3" max="3" width="20.140625" style="4" customWidth="1"/>
    <col min="4" max="4" width="70.85546875" style="8" customWidth="1"/>
    <col min="5" max="5" width="9.140625" style="4"/>
    <col min="6" max="6" width="10.140625" style="12" customWidth="1"/>
    <col min="7" max="7" width="12.28515625" style="12" customWidth="1"/>
    <col min="8" max="8" width="12.5703125" style="12" customWidth="1"/>
    <col min="9" max="9" width="14.5703125" style="12" customWidth="1"/>
    <col min="10" max="16384" width="9.140625" style="1"/>
  </cols>
  <sheetData>
    <row r="1" spans="1:14">
      <c r="A1" s="342"/>
      <c r="B1" s="343"/>
      <c r="C1" s="343"/>
      <c r="D1" s="343"/>
      <c r="E1" s="343"/>
      <c r="F1" s="343"/>
      <c r="G1" s="343"/>
      <c r="H1" s="343"/>
      <c r="I1" s="344"/>
      <c r="J1" s="3"/>
      <c r="K1" s="3"/>
      <c r="L1" s="3"/>
      <c r="M1" s="3"/>
      <c r="N1" s="3"/>
    </row>
    <row r="2" spans="1:14">
      <c r="A2" s="345"/>
      <c r="B2" s="346"/>
      <c r="C2" s="346"/>
      <c r="D2" s="346"/>
      <c r="E2" s="346"/>
      <c r="F2" s="346"/>
      <c r="G2" s="346"/>
      <c r="H2" s="346"/>
      <c r="I2" s="347"/>
      <c r="J2" s="3"/>
      <c r="K2" s="3"/>
      <c r="L2" s="3"/>
      <c r="M2" s="3"/>
      <c r="N2" s="3"/>
    </row>
    <row r="3" spans="1:14" ht="65.25" customHeight="1" thickBot="1">
      <c r="A3" s="348"/>
      <c r="B3" s="349"/>
      <c r="C3" s="349"/>
      <c r="D3" s="349"/>
      <c r="E3" s="349"/>
      <c r="F3" s="349"/>
      <c r="G3" s="349"/>
      <c r="H3" s="349"/>
      <c r="I3" s="350"/>
      <c r="J3" s="3"/>
      <c r="K3" s="3"/>
      <c r="L3" s="3"/>
      <c r="M3" s="3"/>
      <c r="N3" s="3"/>
    </row>
    <row r="4" spans="1:14">
      <c r="A4" s="351" t="s">
        <v>0</v>
      </c>
      <c r="B4" s="352"/>
      <c r="C4" s="352"/>
      <c r="D4" s="352"/>
      <c r="E4" s="352" t="s">
        <v>9</v>
      </c>
      <c r="F4" s="352"/>
      <c r="G4" s="352"/>
      <c r="H4" s="352"/>
      <c r="I4" s="353"/>
    </row>
    <row r="5" spans="1:14">
      <c r="A5" s="354" t="s">
        <v>1</v>
      </c>
      <c r="B5" s="355"/>
      <c r="C5" s="355"/>
      <c r="D5" s="355"/>
      <c r="E5" s="355" t="s">
        <v>80</v>
      </c>
      <c r="F5" s="355"/>
      <c r="G5" s="355"/>
      <c r="H5" s="355"/>
      <c r="I5" s="356"/>
    </row>
    <row r="6" spans="1:14">
      <c r="A6" s="354" t="s">
        <v>2</v>
      </c>
      <c r="B6" s="355"/>
      <c r="C6" s="355"/>
      <c r="D6" s="355"/>
      <c r="E6" s="355" t="s">
        <v>81</v>
      </c>
      <c r="F6" s="355"/>
      <c r="G6" s="355"/>
      <c r="H6" s="355"/>
      <c r="I6" s="356"/>
    </row>
    <row r="7" spans="1:14" ht="15.75" thickBot="1">
      <c r="A7" s="363" t="s">
        <v>3</v>
      </c>
      <c r="B7" s="364"/>
      <c r="C7" s="364"/>
      <c r="D7" s="364"/>
      <c r="E7" s="84" t="s">
        <v>10</v>
      </c>
      <c r="F7" s="91">
        <f>BDI!H27</f>
        <v>0.25622683740288554</v>
      </c>
      <c r="G7" s="48"/>
      <c r="H7" s="48"/>
      <c r="I7" s="49"/>
    </row>
    <row r="8" spans="1:14" ht="65.25" customHeight="1">
      <c r="A8" s="50" t="s">
        <v>4</v>
      </c>
      <c r="B8" s="51" t="s">
        <v>40</v>
      </c>
      <c r="C8" s="51" t="s">
        <v>5</v>
      </c>
      <c r="D8" s="52" t="s">
        <v>13</v>
      </c>
      <c r="E8" s="51" t="s">
        <v>6</v>
      </c>
      <c r="F8" s="53" t="s">
        <v>7</v>
      </c>
      <c r="G8" s="54" t="s">
        <v>12</v>
      </c>
      <c r="H8" s="54" t="s">
        <v>11</v>
      </c>
      <c r="I8" s="55" t="s">
        <v>8</v>
      </c>
    </row>
    <row r="9" spans="1:14" s="2" customFormat="1" ht="15.75">
      <c r="A9" s="70" t="s">
        <v>14</v>
      </c>
      <c r="B9" s="71"/>
      <c r="C9" s="71"/>
      <c r="D9" s="72" t="s">
        <v>19</v>
      </c>
      <c r="E9" s="71"/>
      <c r="F9" s="73"/>
      <c r="G9" s="73"/>
      <c r="H9" s="73"/>
      <c r="I9" s="74"/>
    </row>
    <row r="10" spans="1:14">
      <c r="A10" s="59" t="s">
        <v>15</v>
      </c>
      <c r="B10" s="60" t="s">
        <v>18</v>
      </c>
      <c r="C10" s="60" t="s">
        <v>46</v>
      </c>
      <c r="D10" s="61" t="s">
        <v>47</v>
      </c>
      <c r="E10" s="60" t="s">
        <v>48</v>
      </c>
      <c r="F10" s="62">
        <v>3.12</v>
      </c>
      <c r="G10" s="63">
        <v>569.12</v>
      </c>
      <c r="H10" s="63">
        <f t="shared" ref="H10:H39" si="0">TRUNC(G10+G10*$F$7,2)</f>
        <v>714.94</v>
      </c>
      <c r="I10" s="64">
        <f>TRUNC(F10*H10,2)</f>
        <v>2230.61</v>
      </c>
    </row>
    <row r="11" spans="1:14" s="2" customFormat="1" ht="15.75">
      <c r="A11" s="65"/>
      <c r="B11" s="66"/>
      <c r="C11" s="66"/>
      <c r="D11" s="67" t="s">
        <v>20</v>
      </c>
      <c r="E11" s="66"/>
      <c r="F11" s="68"/>
      <c r="G11" s="68"/>
      <c r="H11" s="63">
        <f t="shared" si="0"/>
        <v>0</v>
      </c>
      <c r="I11" s="69">
        <f>SUM(I10:I10)</f>
        <v>2230.61</v>
      </c>
    </row>
    <row r="12" spans="1:14" s="2" customFormat="1" ht="15.75">
      <c r="A12" s="70" t="s">
        <v>21</v>
      </c>
      <c r="B12" s="71"/>
      <c r="C12" s="71"/>
      <c r="D12" s="72" t="s">
        <v>161</v>
      </c>
      <c r="E12" s="71"/>
      <c r="F12" s="73"/>
      <c r="G12" s="73"/>
      <c r="H12" s="73"/>
      <c r="I12" s="74"/>
    </row>
    <row r="13" spans="1:14" ht="25.5">
      <c r="A13" s="59" t="s">
        <v>22</v>
      </c>
      <c r="B13" s="60" t="s">
        <v>18</v>
      </c>
      <c r="C13" s="60">
        <v>96521</v>
      </c>
      <c r="D13" s="61" t="s">
        <v>49</v>
      </c>
      <c r="E13" s="60" t="s">
        <v>50</v>
      </c>
      <c r="F13" s="63">
        <v>64.08</v>
      </c>
      <c r="G13" s="63">
        <v>29.27</v>
      </c>
      <c r="H13" s="63">
        <f t="shared" ref="H13:H14" si="1">TRUNC(G13+G13*$F$7,2)</f>
        <v>36.76</v>
      </c>
      <c r="I13" s="64">
        <f>TRUNC(F13*H13,2)</f>
        <v>2355.58</v>
      </c>
    </row>
    <row r="14" spans="1:14">
      <c r="A14" s="59" t="s">
        <v>23</v>
      </c>
      <c r="B14" s="60" t="s">
        <v>18</v>
      </c>
      <c r="C14" s="60">
        <v>93382</v>
      </c>
      <c r="D14" s="61" t="s">
        <v>51</v>
      </c>
      <c r="E14" s="60" t="s">
        <v>50</v>
      </c>
      <c r="F14" s="63">
        <v>47.93</v>
      </c>
      <c r="G14" s="63">
        <v>19.059999999999999</v>
      </c>
      <c r="H14" s="63">
        <f t="shared" si="1"/>
        <v>23.94</v>
      </c>
      <c r="I14" s="64">
        <f t="shared" ref="I14" si="2">TRUNC(F14*H14,2)</f>
        <v>1147.44</v>
      </c>
    </row>
    <row r="15" spans="1:14" s="2" customFormat="1" ht="15.75">
      <c r="A15" s="65"/>
      <c r="B15" s="66"/>
      <c r="C15" s="66"/>
      <c r="D15" s="67" t="s">
        <v>20</v>
      </c>
      <c r="E15" s="66"/>
      <c r="F15" s="68"/>
      <c r="G15" s="68"/>
      <c r="H15" s="63"/>
      <c r="I15" s="69">
        <f>SUM(I13:I14)</f>
        <v>3503.02</v>
      </c>
    </row>
    <row r="16" spans="1:14" s="2" customFormat="1" ht="15.75">
      <c r="A16" s="70" t="s">
        <v>24</v>
      </c>
      <c r="B16" s="71"/>
      <c r="C16" s="71"/>
      <c r="D16" s="72" t="s">
        <v>78</v>
      </c>
      <c r="E16" s="71"/>
      <c r="F16" s="73"/>
      <c r="G16" s="73"/>
      <c r="H16" s="73"/>
      <c r="I16" s="74"/>
    </row>
    <row r="17" spans="1:9" ht="25.5">
      <c r="A17" s="172" t="s">
        <v>25</v>
      </c>
      <c r="B17" s="60" t="s">
        <v>18</v>
      </c>
      <c r="C17" s="75">
        <v>94971</v>
      </c>
      <c r="D17" s="173" t="s">
        <v>146</v>
      </c>
      <c r="E17" s="75" t="s">
        <v>50</v>
      </c>
      <c r="F17" s="62">
        <v>12.01</v>
      </c>
      <c r="G17" s="62">
        <v>315.25</v>
      </c>
      <c r="H17" s="63">
        <f t="shared" ref="H17:H18" si="3">TRUNC(G17+G17*$F$7,2)</f>
        <v>396.02</v>
      </c>
      <c r="I17" s="64">
        <f t="shared" ref="I17:I18" si="4">TRUNC(F17*H17,2)</f>
        <v>4756.2</v>
      </c>
    </row>
    <row r="18" spans="1:9">
      <c r="A18" s="172" t="s">
        <v>26</v>
      </c>
      <c r="B18" s="60" t="s">
        <v>18</v>
      </c>
      <c r="C18" s="75" t="s">
        <v>145</v>
      </c>
      <c r="D18" s="173" t="s">
        <v>148</v>
      </c>
      <c r="E18" s="75" t="s">
        <v>147</v>
      </c>
      <c r="F18" s="62">
        <v>12.01</v>
      </c>
      <c r="G18" s="62">
        <v>483.67</v>
      </c>
      <c r="H18" s="63">
        <f t="shared" si="3"/>
        <v>607.59</v>
      </c>
      <c r="I18" s="64">
        <f t="shared" si="4"/>
        <v>7297.15</v>
      </c>
    </row>
    <row r="19" spans="1:9" ht="25.5">
      <c r="A19" s="172" t="s">
        <v>27</v>
      </c>
      <c r="B19" s="60" t="s">
        <v>18</v>
      </c>
      <c r="C19" s="60">
        <v>97737</v>
      </c>
      <c r="D19" s="61" t="s">
        <v>109</v>
      </c>
      <c r="E19" s="60" t="s">
        <v>50</v>
      </c>
      <c r="F19" s="63">
        <v>27.31</v>
      </c>
      <c r="G19" s="63">
        <v>2136.65</v>
      </c>
      <c r="H19" s="63">
        <f t="shared" si="0"/>
        <v>2684.11</v>
      </c>
      <c r="I19" s="64">
        <f>TRUNC(F19*H19,2)</f>
        <v>73303.039999999994</v>
      </c>
    </row>
    <row r="20" spans="1:9" ht="25.5">
      <c r="A20" s="172" t="s">
        <v>103</v>
      </c>
      <c r="B20" s="60" t="s">
        <v>18</v>
      </c>
      <c r="C20" s="60">
        <v>97737</v>
      </c>
      <c r="D20" s="61" t="s">
        <v>106</v>
      </c>
      <c r="E20" s="60" t="s">
        <v>50</v>
      </c>
      <c r="F20" s="63">
        <v>9.1999999999999993</v>
      </c>
      <c r="G20" s="63">
        <v>2136.65</v>
      </c>
      <c r="H20" s="63">
        <f t="shared" si="0"/>
        <v>2684.11</v>
      </c>
      <c r="I20" s="64">
        <f t="shared" ref="I20" si="5">TRUNC(F20*H20,2)</f>
        <v>24693.81</v>
      </c>
    </row>
    <row r="21" spans="1:9" s="2" customFormat="1" ht="15.75">
      <c r="A21" s="65"/>
      <c r="B21" s="66"/>
      <c r="C21" s="66"/>
      <c r="D21" s="67" t="s">
        <v>20</v>
      </c>
      <c r="E21" s="66"/>
      <c r="F21" s="68"/>
      <c r="G21" s="68"/>
      <c r="H21" s="63"/>
      <c r="I21" s="69">
        <f>SUM(I17:I20)</f>
        <v>110050.19999999998</v>
      </c>
    </row>
    <row r="22" spans="1:9" s="2" customFormat="1" ht="15.75">
      <c r="A22" s="70" t="s">
        <v>28</v>
      </c>
      <c r="B22" s="71"/>
      <c r="C22" s="71"/>
      <c r="D22" s="72" t="s">
        <v>34</v>
      </c>
      <c r="E22" s="71"/>
      <c r="F22" s="73"/>
      <c r="G22" s="73"/>
      <c r="H22" s="73"/>
      <c r="I22" s="74"/>
    </row>
    <row r="23" spans="1:9" ht="38.25">
      <c r="A23" s="59" t="s">
        <v>29</v>
      </c>
      <c r="B23" s="60" t="s">
        <v>18</v>
      </c>
      <c r="C23" s="60">
        <v>97737</v>
      </c>
      <c r="D23" s="61" t="s">
        <v>107</v>
      </c>
      <c r="E23" s="60" t="s">
        <v>50</v>
      </c>
      <c r="F23" s="63">
        <v>24.93</v>
      </c>
      <c r="G23" s="63">
        <v>2136.65</v>
      </c>
      <c r="H23" s="63">
        <f t="shared" si="0"/>
        <v>2684.11</v>
      </c>
      <c r="I23" s="64">
        <f>TRUNC(F23*H23,2)</f>
        <v>66914.86</v>
      </c>
    </row>
    <row r="24" spans="1:9" ht="38.25">
      <c r="A24" s="59" t="s">
        <v>30</v>
      </c>
      <c r="B24" s="60" t="s">
        <v>18</v>
      </c>
      <c r="C24" s="60">
        <v>97737</v>
      </c>
      <c r="D24" s="61" t="s">
        <v>108</v>
      </c>
      <c r="E24" s="60" t="s">
        <v>50</v>
      </c>
      <c r="F24" s="63">
        <v>7.09</v>
      </c>
      <c r="G24" s="63">
        <v>2136.65</v>
      </c>
      <c r="H24" s="63">
        <f t="shared" si="0"/>
        <v>2684.11</v>
      </c>
      <c r="I24" s="64">
        <f t="shared" ref="I24:I25" si="6">TRUNC(F24*H24,2)</f>
        <v>19030.330000000002</v>
      </c>
    </row>
    <row r="25" spans="1:9" ht="38.25">
      <c r="A25" s="59" t="s">
        <v>31</v>
      </c>
      <c r="B25" s="60" t="s">
        <v>18</v>
      </c>
      <c r="C25" s="60" t="s">
        <v>79</v>
      </c>
      <c r="D25" s="61" t="s">
        <v>110</v>
      </c>
      <c r="E25" s="60" t="s">
        <v>48</v>
      </c>
      <c r="F25" s="63">
        <v>330.63</v>
      </c>
      <c r="G25" s="63">
        <f>'COMP 01 1ª ETAPA'!H22</f>
        <v>74.150000000000006</v>
      </c>
      <c r="H25" s="63">
        <f t="shared" si="0"/>
        <v>93.14</v>
      </c>
      <c r="I25" s="64">
        <f t="shared" si="6"/>
        <v>30794.87</v>
      </c>
    </row>
    <row r="26" spans="1:9" ht="38.25">
      <c r="A26" s="59" t="s">
        <v>100</v>
      </c>
      <c r="B26" s="60" t="s">
        <v>18</v>
      </c>
      <c r="C26" s="60" t="s">
        <v>159</v>
      </c>
      <c r="D26" s="61" t="s">
        <v>158</v>
      </c>
      <c r="E26" s="60" t="s">
        <v>48</v>
      </c>
      <c r="F26" s="63">
        <v>39.78</v>
      </c>
      <c r="G26" s="63">
        <v>64.27</v>
      </c>
      <c r="H26" s="63">
        <f t="shared" ref="H26:H28" si="7">TRUNC(G26+G26*$F$7,2)</f>
        <v>80.73</v>
      </c>
      <c r="I26" s="64">
        <f t="shared" ref="I26:I28" si="8">TRUNC(F26*H26,2)</f>
        <v>3211.43</v>
      </c>
    </row>
    <row r="27" spans="1:9" ht="38.25">
      <c r="A27" s="59" t="s">
        <v>101</v>
      </c>
      <c r="B27" s="60" t="s">
        <v>18</v>
      </c>
      <c r="C27" s="60">
        <v>92785</v>
      </c>
      <c r="D27" s="61" t="s">
        <v>144</v>
      </c>
      <c r="E27" s="60" t="s">
        <v>76</v>
      </c>
      <c r="F27" s="63">
        <v>87.5</v>
      </c>
      <c r="G27" s="63">
        <v>8</v>
      </c>
      <c r="H27" s="63">
        <f t="shared" si="7"/>
        <v>10.039999999999999</v>
      </c>
      <c r="I27" s="64">
        <f t="shared" si="8"/>
        <v>878.5</v>
      </c>
    </row>
    <row r="28" spans="1:9" ht="38.25">
      <c r="A28" s="59" t="s">
        <v>102</v>
      </c>
      <c r="B28" s="60" t="s">
        <v>18</v>
      </c>
      <c r="C28" s="60">
        <v>92786</v>
      </c>
      <c r="D28" s="61" t="s">
        <v>143</v>
      </c>
      <c r="E28" s="60" t="s">
        <v>76</v>
      </c>
      <c r="F28" s="63">
        <v>1012.2</v>
      </c>
      <c r="G28" s="63">
        <v>7.84</v>
      </c>
      <c r="H28" s="63">
        <f t="shared" si="7"/>
        <v>9.84</v>
      </c>
      <c r="I28" s="64">
        <f t="shared" si="8"/>
        <v>9960.0400000000009</v>
      </c>
    </row>
    <row r="29" spans="1:9" ht="38.25">
      <c r="A29" s="59" t="s">
        <v>151</v>
      </c>
      <c r="B29" s="60" t="s">
        <v>18</v>
      </c>
      <c r="C29" s="60">
        <v>92787</v>
      </c>
      <c r="D29" s="61" t="s">
        <v>157</v>
      </c>
      <c r="E29" s="60" t="s">
        <v>76</v>
      </c>
      <c r="F29" s="63">
        <v>261</v>
      </c>
      <c r="G29" s="63">
        <v>6.36</v>
      </c>
      <c r="H29" s="63">
        <f t="shared" ref="H29:H31" si="9">TRUNC(G29+G29*$F$7,2)</f>
        <v>7.98</v>
      </c>
      <c r="I29" s="64">
        <f t="shared" ref="I29:I31" si="10">TRUNC(F29*H29,2)</f>
        <v>2082.7800000000002</v>
      </c>
    </row>
    <row r="30" spans="1:9" ht="38.25">
      <c r="A30" s="59" t="s">
        <v>166</v>
      </c>
      <c r="B30" s="60" t="s">
        <v>18</v>
      </c>
      <c r="C30" s="60">
        <v>92775</v>
      </c>
      <c r="D30" s="61" t="s">
        <v>165</v>
      </c>
      <c r="E30" s="60" t="s">
        <v>76</v>
      </c>
      <c r="F30" s="63">
        <v>42</v>
      </c>
      <c r="G30" s="63">
        <v>10.72</v>
      </c>
      <c r="H30" s="63">
        <f t="shared" si="9"/>
        <v>13.46</v>
      </c>
      <c r="I30" s="64">
        <f t="shared" si="10"/>
        <v>565.32000000000005</v>
      </c>
    </row>
    <row r="31" spans="1:9" ht="38.25">
      <c r="A31" s="59" t="s">
        <v>167</v>
      </c>
      <c r="B31" s="60" t="s">
        <v>18</v>
      </c>
      <c r="C31" s="60">
        <v>92778</v>
      </c>
      <c r="D31" s="61" t="s">
        <v>168</v>
      </c>
      <c r="E31" s="60" t="s">
        <v>76</v>
      </c>
      <c r="F31" s="63">
        <v>55.4</v>
      </c>
      <c r="G31" s="63">
        <v>7.09</v>
      </c>
      <c r="H31" s="63">
        <f t="shared" si="9"/>
        <v>8.9</v>
      </c>
      <c r="I31" s="64">
        <f t="shared" si="10"/>
        <v>493.06</v>
      </c>
    </row>
    <row r="32" spans="1:9" s="2" customFormat="1" ht="15.75">
      <c r="A32" s="65"/>
      <c r="B32" s="66"/>
      <c r="C32" s="66"/>
      <c r="D32" s="67" t="s">
        <v>20</v>
      </c>
      <c r="E32" s="66"/>
      <c r="F32" s="68"/>
      <c r="G32" s="68"/>
      <c r="H32" s="63"/>
      <c r="I32" s="69">
        <f>SUM(I23:I31)</f>
        <v>133931.19</v>
      </c>
    </row>
    <row r="33" spans="1:9" s="2" customFormat="1" ht="15.75">
      <c r="A33" s="70" t="s">
        <v>149</v>
      </c>
      <c r="B33" s="71"/>
      <c r="C33" s="71"/>
      <c r="D33" s="72" t="s">
        <v>35</v>
      </c>
      <c r="E33" s="71"/>
      <c r="F33" s="73"/>
      <c r="G33" s="73"/>
      <c r="H33" s="73"/>
      <c r="I33" s="74"/>
    </row>
    <row r="34" spans="1:9" ht="63.75">
      <c r="A34" s="59" t="s">
        <v>150</v>
      </c>
      <c r="B34" s="60" t="s">
        <v>18</v>
      </c>
      <c r="C34" s="60">
        <v>72112</v>
      </c>
      <c r="D34" s="61" t="s">
        <v>55</v>
      </c>
      <c r="E34" s="60" t="s">
        <v>48</v>
      </c>
      <c r="F34" s="63">
        <v>660.02</v>
      </c>
      <c r="G34" s="63">
        <v>79.05</v>
      </c>
      <c r="H34" s="63">
        <f t="shared" si="0"/>
        <v>99.3</v>
      </c>
      <c r="I34" s="64">
        <f>TRUNC(F34*H34,2)</f>
        <v>65539.98</v>
      </c>
    </row>
    <row r="35" spans="1:9" ht="38.25">
      <c r="A35" s="59" t="s">
        <v>152</v>
      </c>
      <c r="B35" s="60" t="s">
        <v>18</v>
      </c>
      <c r="C35" s="60">
        <v>92606</v>
      </c>
      <c r="D35" s="61" t="s">
        <v>56</v>
      </c>
      <c r="E35" s="60" t="s">
        <v>6</v>
      </c>
      <c r="F35" s="63">
        <v>5</v>
      </c>
      <c r="G35" s="63">
        <v>514.47</v>
      </c>
      <c r="H35" s="63">
        <f t="shared" si="0"/>
        <v>646.29</v>
      </c>
      <c r="I35" s="64">
        <f t="shared" ref="I35:I39" si="11">TRUNC(F35*H35,2)</f>
        <v>3231.45</v>
      </c>
    </row>
    <row r="36" spans="1:9" ht="38.25">
      <c r="A36" s="59" t="s">
        <v>153</v>
      </c>
      <c r="B36" s="60" t="s">
        <v>18</v>
      </c>
      <c r="C36" s="60">
        <v>92580</v>
      </c>
      <c r="D36" s="61" t="s">
        <v>57</v>
      </c>
      <c r="E36" s="60" t="s">
        <v>48</v>
      </c>
      <c r="F36" s="63">
        <v>68.069999999999993</v>
      </c>
      <c r="G36" s="63">
        <v>27.5</v>
      </c>
      <c r="H36" s="63">
        <f t="shared" si="0"/>
        <v>34.54</v>
      </c>
      <c r="I36" s="64">
        <f t="shared" si="11"/>
        <v>2351.13</v>
      </c>
    </row>
    <row r="37" spans="1:9" ht="25.5">
      <c r="A37" s="59" t="s">
        <v>154</v>
      </c>
      <c r="B37" s="60" t="s">
        <v>18</v>
      </c>
      <c r="C37" s="60">
        <v>94216</v>
      </c>
      <c r="D37" s="61" t="s">
        <v>52</v>
      </c>
      <c r="E37" s="60" t="s">
        <v>48</v>
      </c>
      <c r="F37" s="63">
        <v>728.09</v>
      </c>
      <c r="G37" s="63">
        <v>103.11</v>
      </c>
      <c r="H37" s="63">
        <f t="shared" si="0"/>
        <v>129.52000000000001</v>
      </c>
      <c r="I37" s="64">
        <f>TRUNC(F37*H37,2)</f>
        <v>94302.21</v>
      </c>
    </row>
    <row r="38" spans="1:9">
      <c r="A38" s="59" t="s">
        <v>155</v>
      </c>
      <c r="B38" s="60" t="s">
        <v>18</v>
      </c>
      <c r="C38" s="60">
        <v>75220</v>
      </c>
      <c r="D38" s="61" t="s">
        <v>53</v>
      </c>
      <c r="E38" s="60" t="s">
        <v>54</v>
      </c>
      <c r="F38" s="63">
        <v>39.549999999999997</v>
      </c>
      <c r="G38" s="63">
        <v>32.89</v>
      </c>
      <c r="H38" s="63">
        <f t="shared" si="0"/>
        <v>41.31</v>
      </c>
      <c r="I38" s="64">
        <f t="shared" si="11"/>
        <v>1633.81</v>
      </c>
    </row>
    <row r="39" spans="1:9" ht="25.5">
      <c r="A39" s="59" t="s">
        <v>156</v>
      </c>
      <c r="B39" s="60" t="s">
        <v>18</v>
      </c>
      <c r="C39" s="60">
        <v>94228</v>
      </c>
      <c r="D39" s="61" t="s">
        <v>59</v>
      </c>
      <c r="E39" s="60" t="s">
        <v>54</v>
      </c>
      <c r="F39" s="63">
        <v>87.9</v>
      </c>
      <c r="G39" s="63">
        <v>46.42</v>
      </c>
      <c r="H39" s="63">
        <f t="shared" si="0"/>
        <v>58.31</v>
      </c>
      <c r="I39" s="64">
        <f t="shared" si="11"/>
        <v>5125.4399999999996</v>
      </c>
    </row>
    <row r="40" spans="1:9" s="2" customFormat="1" ht="15.75">
      <c r="A40" s="65"/>
      <c r="B40" s="66"/>
      <c r="C40" s="66"/>
      <c r="D40" s="67" t="s">
        <v>20</v>
      </c>
      <c r="E40" s="66"/>
      <c r="F40" s="68"/>
      <c r="G40" s="68"/>
      <c r="H40" s="63"/>
      <c r="I40" s="69">
        <f>SUM(I34:I39)</f>
        <v>172184.02000000002</v>
      </c>
    </row>
    <row r="41" spans="1:9" ht="18" customHeight="1">
      <c r="A41" s="56"/>
      <c r="B41" s="57"/>
      <c r="C41" s="57"/>
      <c r="D41" s="5" t="s">
        <v>38</v>
      </c>
      <c r="E41" s="57"/>
      <c r="F41" s="58"/>
      <c r="G41" s="58"/>
      <c r="H41" s="58"/>
      <c r="I41" s="9">
        <f>SUM(I21+I11+I32+I15+I40)</f>
        <v>421899.04000000004</v>
      </c>
    </row>
    <row r="42" spans="1:9" ht="15.75">
      <c r="A42" s="372" t="s">
        <v>160</v>
      </c>
      <c r="B42" s="373"/>
      <c r="C42" s="373"/>
      <c r="D42" s="373"/>
      <c r="E42" s="373"/>
      <c r="F42" s="373"/>
      <c r="G42" s="373"/>
      <c r="H42" s="373"/>
      <c r="I42" s="374"/>
    </row>
    <row r="43" spans="1:9">
      <c r="A43" s="85"/>
      <c r="B43" s="86"/>
      <c r="C43" s="86"/>
      <c r="D43" s="6"/>
      <c r="E43" s="86"/>
      <c r="F43" s="13"/>
      <c r="G43" s="13"/>
      <c r="H43" s="13"/>
      <c r="I43" s="10"/>
    </row>
    <row r="44" spans="1:9">
      <c r="A44" s="375" t="s">
        <v>41</v>
      </c>
      <c r="B44" s="376"/>
      <c r="C44" s="376"/>
      <c r="D44" s="376"/>
      <c r="E44" s="376"/>
      <c r="F44" s="376"/>
      <c r="G44" s="376"/>
      <c r="H44" s="376"/>
      <c r="I44" s="377"/>
    </row>
    <row r="45" spans="1:9">
      <c r="A45" s="89"/>
      <c r="B45" s="90"/>
      <c r="C45" s="90"/>
      <c r="D45" s="33"/>
      <c r="E45" s="90"/>
      <c r="F45" s="76"/>
      <c r="G45" s="76"/>
      <c r="H45" s="76"/>
      <c r="I45" s="77"/>
    </row>
    <row r="46" spans="1:9">
      <c r="A46" s="354" t="s">
        <v>42</v>
      </c>
      <c r="B46" s="355"/>
      <c r="C46" s="355"/>
      <c r="D46" s="33"/>
      <c r="E46" s="90"/>
      <c r="F46" s="76"/>
      <c r="G46" s="76"/>
      <c r="H46" s="76"/>
      <c r="I46" s="77"/>
    </row>
    <row r="47" spans="1:9">
      <c r="A47" s="89"/>
      <c r="B47" s="90"/>
      <c r="C47" s="90"/>
      <c r="D47" s="33"/>
      <c r="E47" s="90"/>
      <c r="F47" s="76"/>
      <c r="G47" s="76"/>
      <c r="H47" s="76"/>
      <c r="I47" s="77"/>
    </row>
    <row r="48" spans="1:9">
      <c r="A48" s="89"/>
      <c r="B48" s="90"/>
      <c r="C48" s="90"/>
      <c r="D48" s="33"/>
      <c r="E48" s="90"/>
      <c r="F48" s="76"/>
      <c r="G48" s="76"/>
      <c r="H48" s="76"/>
      <c r="I48" s="77"/>
    </row>
    <row r="49" spans="1:9">
      <c r="A49" s="369" t="s">
        <v>43</v>
      </c>
      <c r="B49" s="370"/>
      <c r="C49" s="370"/>
      <c r="D49" s="370"/>
      <c r="E49" s="370"/>
      <c r="F49" s="370"/>
      <c r="G49" s="370"/>
      <c r="H49" s="370"/>
      <c r="I49" s="371"/>
    </row>
    <row r="50" spans="1:9" ht="15.75" customHeight="1">
      <c r="A50" s="357" t="s">
        <v>39</v>
      </c>
      <c r="B50" s="358"/>
      <c r="C50" s="358"/>
      <c r="D50" s="358"/>
      <c r="E50" s="358"/>
      <c r="F50" s="358"/>
      <c r="G50" s="358"/>
      <c r="H50" s="358"/>
      <c r="I50" s="359"/>
    </row>
    <row r="51" spans="1:9">
      <c r="A51" s="357" t="s">
        <v>44</v>
      </c>
      <c r="B51" s="358"/>
      <c r="C51" s="358"/>
      <c r="D51" s="358"/>
      <c r="E51" s="358"/>
      <c r="F51" s="358"/>
      <c r="G51" s="358"/>
      <c r="H51" s="358"/>
      <c r="I51" s="359"/>
    </row>
    <row r="52" spans="1:9">
      <c r="A52" s="89"/>
      <c r="B52" s="90"/>
      <c r="C52" s="90"/>
      <c r="D52" s="33"/>
      <c r="E52" s="90"/>
      <c r="F52" s="76"/>
      <c r="G52" s="76"/>
      <c r="H52" s="76"/>
      <c r="I52" s="77"/>
    </row>
    <row r="53" spans="1:9" ht="15.75" thickBot="1">
      <c r="A53" s="87"/>
      <c r="B53" s="88"/>
      <c r="C53" s="88"/>
      <c r="D53" s="7"/>
      <c r="E53" s="88"/>
      <c r="F53" s="14"/>
      <c r="G53" s="14"/>
      <c r="H53" s="14"/>
      <c r="I53" s="11"/>
    </row>
  </sheetData>
  <mergeCells count="14">
    <mergeCell ref="A51:I51"/>
    <mergeCell ref="A7:D7"/>
    <mergeCell ref="A42:I42"/>
    <mergeCell ref="A44:I44"/>
    <mergeCell ref="A46:C46"/>
    <mergeCell ref="A49:I49"/>
    <mergeCell ref="A50:I50"/>
    <mergeCell ref="A6:D6"/>
    <mergeCell ref="E6:I6"/>
    <mergeCell ref="A1:I3"/>
    <mergeCell ref="A4:D4"/>
    <mergeCell ref="E4:I4"/>
    <mergeCell ref="A5:D5"/>
    <mergeCell ref="E5:I5"/>
  </mergeCells>
  <pageMargins left="0.51181102362204722" right="0.51181102362204722" top="0.78740157480314965" bottom="0.59055118110236227" header="0.31496062992125984" footer="0.31496062992125984"/>
  <pageSetup paperSize="9" scale="82" fitToHeight="0" orientation="landscape" horizontalDpi="4294967294" verticalDpi="4294967294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workbookViewId="0">
      <pane ySplit="1" topLeftCell="A2" activePane="bottomLeft" state="frozen"/>
      <selection pane="bottomLeft" activeCell="D16" sqref="D16"/>
    </sheetView>
  </sheetViews>
  <sheetFormatPr defaultRowHeight="15"/>
  <cols>
    <col min="1" max="1" width="7.5703125" style="4" customWidth="1"/>
    <col min="2" max="2" width="29.42578125" style="4" customWidth="1"/>
    <col min="3" max="3" width="20.140625" style="4" customWidth="1"/>
    <col min="4" max="4" width="9.85546875" style="4" customWidth="1"/>
    <col min="5" max="5" width="10.28515625" style="8" customWidth="1"/>
    <col min="6" max="6" width="9.140625" style="4"/>
    <col min="7" max="7" width="10.140625" style="12" customWidth="1"/>
    <col min="8" max="8" width="12.28515625" style="12" customWidth="1"/>
    <col min="9" max="9" width="12.5703125" style="12" customWidth="1"/>
    <col min="10" max="10" width="14.5703125" style="12" customWidth="1"/>
    <col min="11" max="16384" width="9.140625" style="1"/>
  </cols>
  <sheetData>
    <row r="1" spans="1:15">
      <c r="A1" s="342"/>
      <c r="B1" s="343"/>
      <c r="C1" s="343"/>
      <c r="D1" s="343"/>
      <c r="E1" s="343"/>
      <c r="F1" s="343"/>
      <c r="G1" s="343"/>
      <c r="H1" s="343"/>
      <c r="I1" s="343"/>
      <c r="J1" s="344"/>
      <c r="K1" s="3"/>
      <c r="L1" s="3"/>
      <c r="M1" s="3"/>
      <c r="N1" s="3"/>
      <c r="O1" s="3"/>
    </row>
    <row r="2" spans="1:15">
      <c r="A2" s="345"/>
      <c r="B2" s="346"/>
      <c r="C2" s="346"/>
      <c r="D2" s="346"/>
      <c r="E2" s="346"/>
      <c r="F2" s="346"/>
      <c r="G2" s="346"/>
      <c r="H2" s="346"/>
      <c r="I2" s="346"/>
      <c r="J2" s="347"/>
      <c r="K2" s="3"/>
      <c r="L2" s="3"/>
      <c r="M2" s="3"/>
      <c r="N2" s="3"/>
      <c r="O2" s="3"/>
    </row>
    <row r="3" spans="1:15" ht="65.25" customHeight="1" thickBot="1">
      <c r="A3" s="348"/>
      <c r="B3" s="349"/>
      <c r="C3" s="349"/>
      <c r="D3" s="349"/>
      <c r="E3" s="349"/>
      <c r="F3" s="349"/>
      <c r="G3" s="349"/>
      <c r="H3" s="349"/>
      <c r="I3" s="349"/>
      <c r="J3" s="350"/>
      <c r="K3" s="3"/>
      <c r="L3" s="3"/>
      <c r="M3" s="3"/>
      <c r="N3" s="3"/>
      <c r="O3" s="3"/>
    </row>
    <row r="4" spans="1:15">
      <c r="A4" s="351" t="s">
        <v>0</v>
      </c>
      <c r="B4" s="352"/>
      <c r="C4" s="352"/>
      <c r="D4" s="352"/>
      <c r="E4" s="352"/>
      <c r="F4" s="352" t="s">
        <v>9</v>
      </c>
      <c r="G4" s="352"/>
      <c r="H4" s="352"/>
      <c r="I4" s="352"/>
      <c r="J4" s="353"/>
    </row>
    <row r="5" spans="1:15">
      <c r="A5" s="354" t="s">
        <v>1</v>
      </c>
      <c r="B5" s="355"/>
      <c r="C5" s="355"/>
      <c r="D5" s="355"/>
      <c r="E5" s="355"/>
      <c r="F5" s="355" t="s">
        <v>80</v>
      </c>
      <c r="G5" s="355"/>
      <c r="H5" s="355"/>
      <c r="I5" s="355"/>
      <c r="J5" s="356"/>
    </row>
    <row r="6" spans="1:15">
      <c r="A6" s="354" t="s">
        <v>2</v>
      </c>
      <c r="B6" s="355"/>
      <c r="C6" s="355"/>
      <c r="D6" s="355"/>
      <c r="E6" s="355"/>
      <c r="F6" s="355" t="s">
        <v>81</v>
      </c>
      <c r="G6" s="355"/>
      <c r="H6" s="355"/>
      <c r="I6" s="355"/>
      <c r="J6" s="356"/>
    </row>
    <row r="7" spans="1:15" ht="15.75" thickBot="1">
      <c r="A7" s="363" t="s">
        <v>3</v>
      </c>
      <c r="B7" s="364"/>
      <c r="C7" s="364"/>
      <c r="D7" s="364"/>
      <c r="E7" s="364"/>
      <c r="F7" s="84" t="s">
        <v>10</v>
      </c>
      <c r="G7" s="91">
        <f>'PLANILHA ORÇAMENTÁRIA 1ª ETAPA'!F7</f>
        <v>0.25622683740288554</v>
      </c>
      <c r="H7" s="48"/>
      <c r="I7" s="48"/>
      <c r="J7" s="49"/>
    </row>
    <row r="8" spans="1:15" ht="15.75" thickBot="1">
      <c r="A8" s="382" t="s">
        <v>93</v>
      </c>
      <c r="B8" s="383"/>
      <c r="C8" s="383"/>
      <c r="D8" s="383"/>
      <c r="E8" s="383"/>
      <c r="F8" s="383"/>
      <c r="G8" s="383"/>
      <c r="H8" s="383"/>
      <c r="I8" s="383"/>
      <c r="J8" s="384"/>
    </row>
    <row r="9" spans="1:15" ht="18.75" customHeight="1">
      <c r="A9" s="385" t="s">
        <v>4</v>
      </c>
      <c r="B9" s="387" t="s">
        <v>13</v>
      </c>
      <c r="C9" s="387" t="s">
        <v>164</v>
      </c>
      <c r="D9" s="395" t="s">
        <v>94</v>
      </c>
      <c r="E9" s="397" t="s">
        <v>99</v>
      </c>
      <c r="F9" s="398"/>
      <c r="G9" s="398"/>
      <c r="H9" s="398"/>
      <c r="I9" s="398"/>
      <c r="J9" s="399"/>
    </row>
    <row r="10" spans="1:15" ht="18.75" customHeight="1">
      <c r="A10" s="386"/>
      <c r="B10" s="388"/>
      <c r="C10" s="388"/>
      <c r="D10" s="396"/>
      <c r="E10" s="389" t="s">
        <v>95</v>
      </c>
      <c r="F10" s="390"/>
      <c r="G10" s="391" t="s">
        <v>96</v>
      </c>
      <c r="H10" s="392"/>
      <c r="I10" s="393" t="s">
        <v>97</v>
      </c>
      <c r="J10" s="394"/>
    </row>
    <row r="11" spans="1:15" ht="18.75" customHeight="1">
      <c r="A11" s="94"/>
      <c r="B11" s="95"/>
      <c r="C11" s="95"/>
      <c r="D11" s="92"/>
      <c r="E11" s="93" t="s">
        <v>98</v>
      </c>
      <c r="F11" s="92" t="s">
        <v>94</v>
      </c>
      <c r="G11" s="93" t="s">
        <v>98</v>
      </c>
      <c r="H11" s="92" t="s">
        <v>94</v>
      </c>
      <c r="I11" s="93" t="s">
        <v>98</v>
      </c>
      <c r="J11" s="121" t="s">
        <v>94</v>
      </c>
    </row>
    <row r="12" spans="1:15" s="2" customFormat="1" ht="15.75">
      <c r="A12" s="96" t="s">
        <v>14</v>
      </c>
      <c r="B12" s="97" t="str">
        <f>'PLANILHA ORÇAMENTÁRIA 1ª ETAPA'!D9</f>
        <v>SERVIÇOS PRELIMINARES</v>
      </c>
      <c r="C12" s="99">
        <f>'PLANILHA ORÇAMENTÁRIA 1ª ETAPA'!I11</f>
        <v>2230.61</v>
      </c>
      <c r="D12" s="100">
        <f>C12/C$17</f>
        <v>5.2870705749887463E-3</v>
      </c>
      <c r="E12" s="101">
        <f>F12*C12</f>
        <v>2230.61</v>
      </c>
      <c r="F12" s="102">
        <v>1</v>
      </c>
      <c r="G12" s="62"/>
      <c r="H12" s="62"/>
      <c r="I12" s="62"/>
      <c r="J12" s="103"/>
    </row>
    <row r="13" spans="1:15" s="2" customFormat="1" ht="15.75">
      <c r="A13" s="96" t="s">
        <v>15</v>
      </c>
      <c r="B13" s="97" t="str">
        <f>'PLANILHA ORÇAMENTÁRIA 1ª ETAPA'!D12</f>
        <v>MOVIMENTAÇÃO DE SOLO</v>
      </c>
      <c r="C13" s="99">
        <f>'PLANILHA ORÇAMENTÁRIA 1ª ETAPA'!I15</f>
        <v>3503.02</v>
      </c>
      <c r="D13" s="100">
        <f>C13/C$17</f>
        <v>8.3029816801668942E-3</v>
      </c>
      <c r="E13" s="101"/>
      <c r="F13" s="102"/>
      <c r="G13" s="62">
        <f>H13*C13</f>
        <v>3503.02</v>
      </c>
      <c r="H13" s="174">
        <v>1</v>
      </c>
      <c r="I13" s="62"/>
      <c r="J13" s="103"/>
    </row>
    <row r="14" spans="1:15">
      <c r="A14" s="96" t="s">
        <v>16</v>
      </c>
      <c r="B14" s="66" t="str">
        <f>'PLANILHA ORÇAMENTÁRIA 1ª ETAPA'!D16</f>
        <v>INFRA ESTRUTURA</v>
      </c>
      <c r="C14" s="98">
        <f>'PLANILHA ORÇAMENTÁRIA 1ª ETAPA'!I21</f>
        <v>110050.19999999998</v>
      </c>
      <c r="D14" s="100">
        <f t="shared" ref="D14:D16" si="0">C14/C$17</f>
        <v>0.26084486942658125</v>
      </c>
      <c r="E14" s="101">
        <f t="shared" ref="E14" si="1">F14*C14</f>
        <v>44020.079999999994</v>
      </c>
      <c r="F14" s="102">
        <v>0.4</v>
      </c>
      <c r="G14" s="62">
        <f>H14*C14</f>
        <v>66030.119999999981</v>
      </c>
      <c r="H14" s="104">
        <v>0.6</v>
      </c>
      <c r="I14" s="63"/>
      <c r="J14" s="105"/>
    </row>
    <row r="15" spans="1:15">
      <c r="A15" s="96" t="s">
        <v>17</v>
      </c>
      <c r="B15" s="66" t="str">
        <f>'PLANILHA ORÇAMENTÁRIA 1ª ETAPA'!D22</f>
        <v>MESO E SUPRA ESTRUTURA</v>
      </c>
      <c r="C15" s="98">
        <f>'PLANILHA ORÇAMENTÁRIA 1ª ETAPA'!I32</f>
        <v>133931.19</v>
      </c>
      <c r="D15" s="100">
        <v>0.31580000000000003</v>
      </c>
      <c r="E15" s="101"/>
      <c r="F15" s="102"/>
      <c r="G15" s="62">
        <f t="shared" ref="G15" si="2">H15*C15</f>
        <v>66965.595000000001</v>
      </c>
      <c r="H15" s="104">
        <v>0.5</v>
      </c>
      <c r="I15" s="62">
        <f>J15*C15</f>
        <v>66965.595000000001</v>
      </c>
      <c r="J15" s="105">
        <v>0.5</v>
      </c>
    </row>
    <row r="16" spans="1:15" ht="15.75" thickBot="1">
      <c r="A16" s="96" t="s">
        <v>58</v>
      </c>
      <c r="B16" s="106" t="str">
        <f>'PLANILHA ORÇAMENTÁRIA 1ª ETAPA'!D33</f>
        <v>COBERTURA</v>
      </c>
      <c r="C16" s="107">
        <f>'PLANILHA ORÇAMENTÁRIA 1ª ETAPA'!I40</f>
        <v>172184.02000000002</v>
      </c>
      <c r="D16" s="108">
        <f t="shared" si="0"/>
        <v>0.40811664326138308</v>
      </c>
      <c r="E16" s="109"/>
      <c r="F16" s="110"/>
      <c r="G16" s="111"/>
      <c r="H16" s="112"/>
      <c r="I16" s="111">
        <f>J16*C16</f>
        <v>172184.02000000002</v>
      </c>
      <c r="J16" s="113">
        <v>1</v>
      </c>
    </row>
    <row r="17" spans="1:10" s="2" customFormat="1" ht="15.75">
      <c r="A17" s="378" t="s">
        <v>104</v>
      </c>
      <c r="B17" s="379"/>
      <c r="C17" s="114">
        <f>SUM(C12:C16)</f>
        <v>421899.04000000004</v>
      </c>
      <c r="D17" s="115">
        <f>C17/C$17</f>
        <v>1</v>
      </c>
      <c r="E17" s="116">
        <f>SUM(E12:E16)</f>
        <v>46250.689999999995</v>
      </c>
      <c r="F17" s="117">
        <f>E17/C$17</f>
        <v>0.10962501834562124</v>
      </c>
      <c r="G17" s="116">
        <f>SUM(G12:G16)</f>
        <v>136498.73499999999</v>
      </c>
      <c r="H17" s="117">
        <f>G17/C$17</f>
        <v>0.32353412086455557</v>
      </c>
      <c r="I17" s="116">
        <f>SUM(I12:I16)</f>
        <v>239149.61500000002</v>
      </c>
      <c r="J17" s="118">
        <f>I17/C$17</f>
        <v>0.5668408607898231</v>
      </c>
    </row>
    <row r="18" spans="1:10" s="2" customFormat="1" ht="15.75" customHeight="1" thickBot="1">
      <c r="A18" s="380" t="s">
        <v>105</v>
      </c>
      <c r="B18" s="381"/>
      <c r="C18" s="119"/>
      <c r="D18" s="119"/>
      <c r="E18" s="175">
        <f>E17</f>
        <v>46250.689999999995</v>
      </c>
      <c r="F18" s="120">
        <f>F17</f>
        <v>0.10962501834562124</v>
      </c>
      <c r="G18" s="176">
        <f>E18+G17</f>
        <v>182749.42499999999</v>
      </c>
      <c r="H18" s="177">
        <f>F18+H17</f>
        <v>0.43315913921017679</v>
      </c>
      <c r="I18" s="176">
        <f>G18+I17</f>
        <v>421899.04000000004</v>
      </c>
      <c r="J18" s="178">
        <f>H18+J17</f>
        <v>0.99999999999999989</v>
      </c>
    </row>
    <row r="19" spans="1:10">
      <c r="A19" s="89"/>
      <c r="B19" s="90"/>
      <c r="C19" s="90"/>
      <c r="D19" s="90"/>
      <c r="E19" s="33"/>
      <c r="F19" s="90"/>
      <c r="G19" s="76"/>
      <c r="H19" s="76"/>
      <c r="I19" s="76"/>
      <c r="J19" s="77"/>
    </row>
    <row r="20" spans="1:10">
      <c r="A20" s="354" t="s">
        <v>42</v>
      </c>
      <c r="B20" s="355"/>
      <c r="C20" s="355"/>
      <c r="D20" s="83"/>
      <c r="E20" s="33"/>
      <c r="F20" s="90"/>
      <c r="G20" s="76"/>
      <c r="H20" s="76"/>
      <c r="I20" s="76"/>
      <c r="J20" s="77"/>
    </row>
    <row r="21" spans="1:10">
      <c r="A21" s="89"/>
      <c r="B21" s="90"/>
      <c r="C21" s="90"/>
      <c r="D21" s="90"/>
      <c r="E21" s="33"/>
      <c r="F21" s="90"/>
      <c r="G21" s="76"/>
      <c r="H21" s="76"/>
      <c r="I21" s="76"/>
      <c r="J21" s="77"/>
    </row>
    <row r="22" spans="1:10">
      <c r="A22" s="89"/>
      <c r="B22" s="90"/>
      <c r="C22" s="90"/>
      <c r="D22" s="90"/>
      <c r="E22" s="33"/>
      <c r="F22" s="90"/>
      <c r="G22" s="76"/>
      <c r="H22" s="76"/>
      <c r="I22" s="76"/>
      <c r="J22" s="77"/>
    </row>
    <row r="23" spans="1:10">
      <c r="A23" s="369" t="s">
        <v>43</v>
      </c>
      <c r="B23" s="370"/>
      <c r="C23" s="370"/>
      <c r="D23" s="370"/>
      <c r="E23" s="370"/>
      <c r="F23" s="370"/>
      <c r="G23" s="370"/>
      <c r="H23" s="370"/>
      <c r="I23" s="370"/>
      <c r="J23" s="371"/>
    </row>
    <row r="24" spans="1:10" ht="15.75" customHeight="1">
      <c r="A24" s="357" t="s">
        <v>39</v>
      </c>
      <c r="B24" s="358"/>
      <c r="C24" s="358"/>
      <c r="D24" s="358"/>
      <c r="E24" s="358"/>
      <c r="F24" s="358"/>
      <c r="G24" s="358"/>
      <c r="H24" s="358"/>
      <c r="I24" s="358"/>
      <c r="J24" s="359"/>
    </row>
    <row r="25" spans="1:10">
      <c r="A25" s="357" t="s">
        <v>44</v>
      </c>
      <c r="B25" s="358"/>
      <c r="C25" s="358"/>
      <c r="D25" s="358"/>
      <c r="E25" s="358"/>
      <c r="F25" s="358"/>
      <c r="G25" s="358"/>
      <c r="H25" s="358"/>
      <c r="I25" s="358"/>
      <c r="J25" s="359"/>
    </row>
    <row r="26" spans="1:10">
      <c r="A26" s="89"/>
      <c r="B26" s="90"/>
      <c r="C26" s="90"/>
      <c r="D26" s="90"/>
      <c r="E26" s="33"/>
      <c r="F26" s="90"/>
      <c r="G26" s="76"/>
      <c r="H26" s="76"/>
      <c r="I26" s="76"/>
      <c r="J26" s="77"/>
    </row>
    <row r="27" spans="1:10" ht="15.75" thickBot="1">
      <c r="A27" s="87"/>
      <c r="B27" s="88"/>
      <c r="C27" s="88"/>
      <c r="D27" s="88"/>
      <c r="E27" s="7"/>
      <c r="F27" s="88"/>
      <c r="G27" s="14"/>
      <c r="H27" s="14"/>
      <c r="I27" s="14"/>
      <c r="J27" s="11"/>
    </row>
  </sheetData>
  <mergeCells count="23">
    <mergeCell ref="A25:J25"/>
    <mergeCell ref="A8:J8"/>
    <mergeCell ref="A9:A10"/>
    <mergeCell ref="B9:B10"/>
    <mergeCell ref="C9:C10"/>
    <mergeCell ref="E10:F10"/>
    <mergeCell ref="G10:H10"/>
    <mergeCell ref="I10:J10"/>
    <mergeCell ref="D9:D10"/>
    <mergeCell ref="E9:J9"/>
    <mergeCell ref="A7:E7"/>
    <mergeCell ref="A20:C20"/>
    <mergeCell ref="A23:J23"/>
    <mergeCell ref="A24:J24"/>
    <mergeCell ref="A17:B17"/>
    <mergeCell ref="A18:B18"/>
    <mergeCell ref="A6:E6"/>
    <mergeCell ref="F6:J6"/>
    <mergeCell ref="A1:J3"/>
    <mergeCell ref="A4:E4"/>
    <mergeCell ref="F4:J4"/>
    <mergeCell ref="A5:E5"/>
    <mergeCell ref="F5:J5"/>
  </mergeCells>
  <pageMargins left="0.51181102362204722" right="0.51181102362204722" top="0.78740157480314965" bottom="0.59055118110236227" header="0.31496062992125984" footer="0.31496062992125984"/>
  <pageSetup paperSize="9" fitToHeight="0" orientation="landscape" horizontalDpi="4294967294" verticalDpi="4294967294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selection activeCell="B9" sqref="B9"/>
    </sheetView>
  </sheetViews>
  <sheetFormatPr defaultRowHeight="12.75"/>
  <cols>
    <col min="1" max="1" width="17.7109375" style="15" customWidth="1"/>
    <col min="2" max="2" width="13.7109375" style="15" customWidth="1"/>
    <col min="3" max="3" width="14" style="15" customWidth="1"/>
    <col min="4" max="4" width="49.140625" style="17" customWidth="1"/>
    <col min="5" max="5" width="9.140625" style="15"/>
    <col min="6" max="6" width="14" style="15" customWidth="1"/>
    <col min="7" max="7" width="11.85546875" style="15" customWidth="1"/>
    <col min="8" max="8" width="13.140625" style="15" customWidth="1"/>
    <col min="9" max="16384" width="9.140625" style="15"/>
  </cols>
  <sheetData>
    <row r="1" spans="1:8">
      <c r="A1" s="403"/>
      <c r="B1" s="404"/>
      <c r="C1" s="404"/>
      <c r="D1" s="404"/>
      <c r="E1" s="404"/>
      <c r="F1" s="404"/>
      <c r="G1" s="404"/>
      <c r="H1" s="405"/>
    </row>
    <row r="2" spans="1:8">
      <c r="A2" s="406"/>
      <c r="B2" s="407"/>
      <c r="C2" s="407"/>
      <c r="D2" s="407"/>
      <c r="E2" s="407"/>
      <c r="F2" s="407"/>
      <c r="G2" s="407"/>
      <c r="H2" s="408"/>
    </row>
    <row r="3" spans="1:8" ht="63.75" customHeight="1">
      <c r="A3" s="406"/>
      <c r="B3" s="407"/>
      <c r="C3" s="407"/>
      <c r="D3" s="407"/>
      <c r="E3" s="407"/>
      <c r="F3" s="407"/>
      <c r="G3" s="407"/>
      <c r="H3" s="408"/>
    </row>
    <row r="4" spans="1:8">
      <c r="A4" s="409" t="str">
        <f>'PLANILHA ORÇAMENTÁRIA '!A4:D4</f>
        <v>OBRA: CONSTRUÇÃO DE SALA MULTIFUNCIONAIS - APAE</v>
      </c>
      <c r="B4" s="410"/>
      <c r="C4" s="410"/>
      <c r="D4" s="410"/>
      <c r="E4" s="410"/>
      <c r="F4" s="410"/>
      <c r="G4" s="410"/>
      <c r="H4" s="411"/>
    </row>
    <row r="5" spans="1:8">
      <c r="A5" s="409" t="str">
        <f>'PLANILHA ORÇAMENTÁRIA '!A5:D5</f>
        <v>MUNICÍPIO: GUARANTÃ DO NORTE - MT</v>
      </c>
      <c r="B5" s="410"/>
      <c r="C5" s="410"/>
      <c r="D5" s="410"/>
      <c r="E5" s="410"/>
      <c r="F5" s="410"/>
      <c r="G5" s="410"/>
      <c r="H5" s="411"/>
    </row>
    <row r="6" spans="1:8">
      <c r="A6" s="409" t="str">
        <f>'PLANILHA ORÇAMENTÁRIA '!A6:D6</f>
        <v>ENDEREÇO: RUA CAMBUÍ, Nº 116, BAIRRO JARDIM NOVO HORIZONTE</v>
      </c>
      <c r="B6" s="410"/>
      <c r="C6" s="410"/>
      <c r="D6" s="410"/>
      <c r="E6" s="410"/>
      <c r="F6" s="410"/>
      <c r="G6" s="410"/>
      <c r="H6" s="411"/>
    </row>
    <row r="7" spans="1:8" ht="25.5">
      <c r="A7" s="23" t="s">
        <v>68</v>
      </c>
      <c r="B7" s="412" t="s">
        <v>69</v>
      </c>
      <c r="C7" s="412"/>
      <c r="D7" s="412"/>
      <c r="E7" s="412"/>
      <c r="F7" s="412"/>
      <c r="G7" s="412"/>
      <c r="H7" s="24" t="s">
        <v>6</v>
      </c>
    </row>
    <row r="8" spans="1:8" s="16" customFormat="1" ht="29.25" customHeight="1">
      <c r="A8" s="25" t="s">
        <v>67</v>
      </c>
      <c r="B8" s="413" t="str">
        <f>'PLANILHA ORÇAMENTÁRIA 1ª ETAPA'!D25</f>
        <v>LAJE PRÉ-MOLDADA P/PISO, SOBRECARGA 200KG/M2, VÃOS ATÉ 4,5M/E=12CM, C/LAJOTAS E CAP. C/CONCRETO FCK=20MPA, 4 CM, INTER-EIXO 38CM, C/ESCORAMENTO (REAPR. 3x) E FERRAGEM NEGATIVA</v>
      </c>
      <c r="C8" s="413"/>
      <c r="D8" s="413"/>
      <c r="E8" s="413"/>
      <c r="F8" s="413"/>
      <c r="G8" s="413"/>
      <c r="H8" s="26" t="s">
        <v>6</v>
      </c>
    </row>
    <row r="9" spans="1:8">
      <c r="A9" s="27" t="s">
        <v>77</v>
      </c>
      <c r="B9" s="18" t="s">
        <v>61</v>
      </c>
      <c r="C9" s="18" t="s">
        <v>77</v>
      </c>
      <c r="D9" s="19" t="s">
        <v>82</v>
      </c>
      <c r="E9" s="18"/>
      <c r="F9" s="18"/>
      <c r="G9" s="18"/>
      <c r="H9" s="28"/>
    </row>
    <row r="10" spans="1:8" s="16" customFormat="1" ht="25.5">
      <c r="A10" s="29" t="s">
        <v>62</v>
      </c>
      <c r="B10" s="20" t="s">
        <v>63</v>
      </c>
      <c r="C10" s="20" t="s">
        <v>5</v>
      </c>
      <c r="D10" s="21" t="s">
        <v>64</v>
      </c>
      <c r="E10" s="20" t="s">
        <v>65</v>
      </c>
      <c r="F10" s="20" t="s">
        <v>66</v>
      </c>
      <c r="G10" s="21" t="s">
        <v>73</v>
      </c>
      <c r="H10" s="41" t="s">
        <v>74</v>
      </c>
    </row>
    <row r="11" spans="1:8">
      <c r="A11" s="80" t="s">
        <v>70</v>
      </c>
      <c r="B11" s="81" t="s">
        <v>18</v>
      </c>
      <c r="C11" s="81">
        <v>39</v>
      </c>
      <c r="D11" s="22" t="s">
        <v>83</v>
      </c>
      <c r="E11" s="81" t="s">
        <v>76</v>
      </c>
      <c r="F11" s="81">
        <v>0.47099999999999997</v>
      </c>
      <c r="G11" s="81">
        <v>4.2300000000000004</v>
      </c>
      <c r="H11" s="82">
        <f>TRUNC(F11*G11,2)</f>
        <v>1.99</v>
      </c>
    </row>
    <row r="12" spans="1:8" ht="51">
      <c r="A12" s="80" t="s">
        <v>70</v>
      </c>
      <c r="B12" s="81" t="s">
        <v>18</v>
      </c>
      <c r="C12" s="81">
        <v>3744</v>
      </c>
      <c r="D12" s="22" t="s">
        <v>84</v>
      </c>
      <c r="E12" s="81" t="s">
        <v>48</v>
      </c>
      <c r="F12" s="81">
        <v>1</v>
      </c>
      <c r="G12" s="81">
        <v>37.159999999999997</v>
      </c>
      <c r="H12" s="82">
        <f t="shared" ref="H12:H20" si="0">TRUNC(F12*G12,2)</f>
        <v>37.159999999999997</v>
      </c>
    </row>
    <row r="13" spans="1:8" ht="25.5">
      <c r="A13" s="80" t="s">
        <v>70</v>
      </c>
      <c r="B13" s="81" t="s">
        <v>18</v>
      </c>
      <c r="C13" s="81">
        <v>4491</v>
      </c>
      <c r="D13" s="22" t="s">
        <v>85</v>
      </c>
      <c r="E13" s="81" t="s">
        <v>48</v>
      </c>
      <c r="F13" s="81">
        <v>0.28999999999999998</v>
      </c>
      <c r="G13" s="81">
        <v>4.33</v>
      </c>
      <c r="H13" s="82">
        <f t="shared" si="0"/>
        <v>1.25</v>
      </c>
    </row>
    <row r="14" spans="1:8" ht="25.5">
      <c r="A14" s="80" t="s">
        <v>70</v>
      </c>
      <c r="B14" s="81" t="s">
        <v>18</v>
      </c>
      <c r="C14" s="81">
        <v>5061</v>
      </c>
      <c r="D14" s="22" t="s">
        <v>86</v>
      </c>
      <c r="E14" s="81" t="s">
        <v>76</v>
      </c>
      <c r="F14" s="81">
        <v>0.03</v>
      </c>
      <c r="G14" s="81">
        <v>9</v>
      </c>
      <c r="H14" s="82">
        <f t="shared" si="0"/>
        <v>0.27</v>
      </c>
    </row>
    <row r="15" spans="1:8" ht="25.5">
      <c r="A15" s="80" t="s">
        <v>70</v>
      </c>
      <c r="B15" s="81" t="s">
        <v>18</v>
      </c>
      <c r="C15" s="81">
        <v>6189</v>
      </c>
      <c r="D15" s="22" t="s">
        <v>87</v>
      </c>
      <c r="E15" s="81" t="s">
        <v>54</v>
      </c>
      <c r="F15" s="81">
        <v>0.17</v>
      </c>
      <c r="G15" s="81">
        <v>6.26</v>
      </c>
      <c r="H15" s="82">
        <f t="shared" si="0"/>
        <v>1.06</v>
      </c>
    </row>
    <row r="16" spans="1:8" ht="25.5">
      <c r="A16" s="80" t="s">
        <v>71</v>
      </c>
      <c r="B16" s="81" t="s">
        <v>18</v>
      </c>
      <c r="C16" s="81">
        <v>88239</v>
      </c>
      <c r="D16" s="22" t="s">
        <v>88</v>
      </c>
      <c r="E16" s="81" t="s">
        <v>45</v>
      </c>
      <c r="F16" s="81">
        <v>0.16</v>
      </c>
      <c r="G16" s="81">
        <v>16.54</v>
      </c>
      <c r="H16" s="82">
        <f t="shared" si="0"/>
        <v>2.64</v>
      </c>
    </row>
    <row r="17" spans="1:8" ht="25.5">
      <c r="A17" s="80" t="s">
        <v>71</v>
      </c>
      <c r="B17" s="81" t="s">
        <v>18</v>
      </c>
      <c r="C17" s="81">
        <v>88262</v>
      </c>
      <c r="D17" s="22" t="s">
        <v>89</v>
      </c>
      <c r="E17" s="81" t="s">
        <v>45</v>
      </c>
      <c r="F17" s="81">
        <v>0.16</v>
      </c>
      <c r="G17" s="81">
        <v>17.32</v>
      </c>
      <c r="H17" s="82">
        <f t="shared" si="0"/>
        <v>2.77</v>
      </c>
    </row>
    <row r="18" spans="1:8">
      <c r="A18" s="80" t="s">
        <v>71</v>
      </c>
      <c r="B18" s="81" t="s">
        <v>18</v>
      </c>
      <c r="C18" s="81">
        <v>88309</v>
      </c>
      <c r="D18" s="22" t="s">
        <v>90</v>
      </c>
      <c r="E18" s="81" t="s">
        <v>45</v>
      </c>
      <c r="F18" s="81">
        <v>0.4</v>
      </c>
      <c r="G18" s="81">
        <v>17.420000000000002</v>
      </c>
      <c r="H18" s="82">
        <f t="shared" si="0"/>
        <v>6.96</v>
      </c>
    </row>
    <row r="19" spans="1:8">
      <c r="A19" s="80" t="s">
        <v>71</v>
      </c>
      <c r="B19" s="81" t="s">
        <v>18</v>
      </c>
      <c r="C19" s="81">
        <v>88316</v>
      </c>
      <c r="D19" s="22" t="s">
        <v>75</v>
      </c>
      <c r="E19" s="81" t="s">
        <v>45</v>
      </c>
      <c r="F19" s="81">
        <v>0.44</v>
      </c>
      <c r="G19" s="81">
        <v>14.13</v>
      </c>
      <c r="H19" s="82">
        <f t="shared" si="0"/>
        <v>6.21</v>
      </c>
    </row>
    <row r="20" spans="1:8" ht="38.25">
      <c r="A20" s="80" t="s">
        <v>71</v>
      </c>
      <c r="B20" s="81" t="s">
        <v>18</v>
      </c>
      <c r="C20" s="81">
        <v>92874</v>
      </c>
      <c r="D20" s="22" t="s">
        <v>91</v>
      </c>
      <c r="E20" s="81" t="s">
        <v>50</v>
      </c>
      <c r="F20" s="81">
        <v>4.2999999999999997E-2</v>
      </c>
      <c r="G20" s="81">
        <v>23.84</v>
      </c>
      <c r="H20" s="82">
        <f t="shared" si="0"/>
        <v>1.02</v>
      </c>
    </row>
    <row r="21" spans="1:8" ht="38.25">
      <c r="A21" s="80" t="s">
        <v>71</v>
      </c>
      <c r="B21" s="81" t="s">
        <v>18</v>
      </c>
      <c r="C21" s="81">
        <v>94970</v>
      </c>
      <c r="D21" s="22" t="s">
        <v>92</v>
      </c>
      <c r="E21" s="81" t="s">
        <v>50</v>
      </c>
      <c r="F21" s="81">
        <v>4.2999999999999997E-2</v>
      </c>
      <c r="G21" s="81">
        <v>298.35000000000002</v>
      </c>
      <c r="H21" s="82">
        <f t="shared" ref="H21" si="1">TRUNC(F21*G21,2)</f>
        <v>12.82</v>
      </c>
    </row>
    <row r="22" spans="1:8" s="16" customFormat="1">
      <c r="A22" s="414" t="s">
        <v>72</v>
      </c>
      <c r="B22" s="415"/>
      <c r="C22" s="415"/>
      <c r="D22" s="415"/>
      <c r="E22" s="415"/>
      <c r="F22" s="415"/>
      <c r="G22" s="415"/>
      <c r="H22" s="30">
        <f>SUM(H11:H21)</f>
        <v>74.150000000000006</v>
      </c>
    </row>
    <row r="23" spans="1:8">
      <c r="A23" s="31"/>
      <c r="B23" s="32"/>
      <c r="C23" s="32"/>
      <c r="D23" s="33"/>
      <c r="E23" s="78"/>
      <c r="F23" s="78"/>
      <c r="G23" s="78"/>
      <c r="H23" s="79"/>
    </row>
    <row r="24" spans="1:8">
      <c r="A24" s="375" t="str">
        <f>'PLANILHA ORÇAMENTÁRIA '!$A$113:$C$113</f>
        <v>Responsável Técnico</v>
      </c>
      <c r="B24" s="376"/>
      <c r="C24" s="32"/>
      <c r="D24" s="33"/>
      <c r="E24" s="32"/>
      <c r="F24" s="32"/>
      <c r="G24" s="32"/>
      <c r="H24" s="34"/>
    </row>
    <row r="25" spans="1:8">
      <c r="A25" s="31"/>
      <c r="B25" s="32"/>
      <c r="C25" s="32"/>
      <c r="D25" s="33"/>
      <c r="E25" s="32"/>
      <c r="F25" s="32"/>
      <c r="G25" s="32"/>
      <c r="H25" s="34"/>
    </row>
    <row r="26" spans="1:8">
      <c r="A26" s="369" t="e">
        <f>'PLANILHA ORÇAMENTÁRIA '!#REF!</f>
        <v>#REF!</v>
      </c>
      <c r="B26" s="370"/>
      <c r="C26" s="370"/>
      <c r="D26" s="370"/>
      <c r="E26" s="370"/>
      <c r="F26" s="370"/>
      <c r="G26" s="370"/>
      <c r="H26" s="371"/>
    </row>
    <row r="27" spans="1:8">
      <c r="A27" s="369" t="str">
        <f>'PLANILHA ORÇAMENTÁRIA '!$A$115:$I$115</f>
        <v>LORIS SILVA</v>
      </c>
      <c r="B27" s="370"/>
      <c r="C27" s="370"/>
      <c r="D27" s="370"/>
      <c r="E27" s="370"/>
      <c r="F27" s="370"/>
      <c r="G27" s="370"/>
      <c r="H27" s="371"/>
    </row>
    <row r="28" spans="1:8">
      <c r="A28" s="369" t="str">
        <f>'PLANILHA ORÇAMENTÁRIA '!$A$116:$I$116</f>
        <v>ENGº. CIVIL CREA R.N. 1204274770</v>
      </c>
      <c r="B28" s="370"/>
      <c r="C28" s="370"/>
      <c r="D28" s="370"/>
      <c r="E28" s="370"/>
      <c r="F28" s="370"/>
      <c r="G28" s="370"/>
      <c r="H28" s="371"/>
    </row>
    <row r="29" spans="1:8">
      <c r="A29" s="400"/>
      <c r="B29" s="401"/>
      <c r="C29" s="401"/>
      <c r="D29" s="401"/>
      <c r="E29" s="401"/>
      <c r="F29" s="401"/>
      <c r="G29" s="401"/>
      <c r="H29" s="402"/>
    </row>
    <row r="30" spans="1:8" ht="13.5" thickBot="1">
      <c r="A30" s="37"/>
      <c r="B30" s="38"/>
      <c r="C30" s="38"/>
      <c r="D30" s="39"/>
      <c r="E30" s="38"/>
      <c r="F30" s="38"/>
      <c r="G30" s="38"/>
      <c r="H30" s="40"/>
    </row>
  </sheetData>
  <mergeCells count="12">
    <mergeCell ref="A29:H29"/>
    <mergeCell ref="A1:H3"/>
    <mergeCell ref="A4:H4"/>
    <mergeCell ref="A5:H5"/>
    <mergeCell ref="A6:H6"/>
    <mergeCell ref="B7:G7"/>
    <mergeCell ref="B8:G8"/>
    <mergeCell ref="A22:G22"/>
    <mergeCell ref="A24:B24"/>
    <mergeCell ref="A26:H26"/>
    <mergeCell ref="A27:H27"/>
    <mergeCell ref="A28:H28"/>
  </mergeCells>
  <pageMargins left="0.511811024" right="0.511811024" top="0.78740157499999996" bottom="0.78740157499999996" header="0.31496062000000002" footer="0.31496062000000002"/>
  <pageSetup paperSize="9" scale="79" fitToWidth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pane ySplit="1" topLeftCell="A14" activePane="bottomLeft" state="frozen"/>
      <selection pane="bottomLeft" activeCell="G21" sqref="G21"/>
    </sheetView>
  </sheetViews>
  <sheetFormatPr defaultRowHeight="15"/>
  <cols>
    <col min="1" max="1" width="10.7109375" style="4" customWidth="1"/>
    <col min="2" max="2" width="46.7109375" style="4" customWidth="1"/>
    <col min="3" max="3" width="22.7109375" style="4" customWidth="1"/>
    <col min="4" max="4" width="21.42578125" style="8" customWidth="1"/>
    <col min="5" max="6" width="9.140625" style="1"/>
    <col min="7" max="7" width="16.85546875" style="1" customWidth="1"/>
    <col min="8" max="16384" width="9.140625" style="1"/>
  </cols>
  <sheetData>
    <row r="1" spans="1:9" ht="59.25" customHeight="1">
      <c r="A1" s="342"/>
      <c r="B1" s="343"/>
      <c r="C1" s="343"/>
      <c r="D1" s="344"/>
      <c r="E1" s="3"/>
      <c r="F1" s="3"/>
      <c r="G1" s="3"/>
      <c r="H1" s="3"/>
      <c r="I1" s="3"/>
    </row>
    <row r="2" spans="1:9">
      <c r="A2" s="345" t="str">
        <f>'PLANILHA ORÇAMENTÁRIA '!A2:I2</f>
        <v>PROPRIETÁRIO: Associação de Pais e Amigos dos Excepcionais – APAE</v>
      </c>
      <c r="B2" s="346"/>
      <c r="C2" s="346"/>
      <c r="D2" s="347"/>
      <c r="E2" s="3"/>
      <c r="F2" s="3"/>
      <c r="G2" s="3"/>
      <c r="H2" s="3"/>
      <c r="I2" s="3"/>
    </row>
    <row r="3" spans="1:9" ht="17.25" customHeight="1" thickBot="1">
      <c r="A3" s="348" t="str">
        <f>'PLANILHA ORÇAMENTÁRIA '!A3:I3</f>
        <v>CNPJ: 26.511.253/0001-13</v>
      </c>
      <c r="B3" s="349"/>
      <c r="C3" s="349"/>
      <c r="D3" s="350"/>
      <c r="E3" s="3"/>
      <c r="F3" s="3"/>
      <c r="G3" s="3"/>
      <c r="H3" s="3"/>
      <c r="I3" s="3"/>
    </row>
    <row r="4" spans="1:9" ht="20.100000000000001" customHeight="1">
      <c r="A4" s="351" t="str">
        <f>'PLANILHA ORÇAMENTÁRIA '!A4:D4</f>
        <v>OBRA: CONSTRUÇÃO DE SALA MULTIFUNCIONAIS - APAE</v>
      </c>
      <c r="B4" s="352"/>
      <c r="C4" s="352"/>
      <c r="D4" s="353"/>
    </row>
    <row r="5" spans="1:9" ht="20.100000000000001" customHeight="1">
      <c r="A5" s="354" t="str">
        <f>'PLANILHA ORÇAMENTÁRIA '!A5:D5</f>
        <v>MUNICÍPIO: GUARANTÃ DO NORTE - MT</v>
      </c>
      <c r="B5" s="355"/>
      <c r="C5" s="355"/>
      <c r="D5" s="356"/>
    </row>
    <row r="6" spans="1:9" ht="20.100000000000001" customHeight="1">
      <c r="A6" s="354" t="str">
        <f>'PLANILHA ORÇAMENTÁRIA '!A6:D6</f>
        <v>ENDEREÇO: RUA CAMBUÍ, Nº 116, BAIRRO JARDIM NOVO HORIZONTE</v>
      </c>
      <c r="B6" s="355"/>
      <c r="C6" s="355"/>
      <c r="D6" s="356"/>
    </row>
    <row r="7" spans="1:9" ht="20.100000000000001" customHeight="1" thickBot="1">
      <c r="A7" s="363" t="str">
        <f>'PLANILHA ORÇAMENTÁRIA '!A7:D7</f>
        <v xml:space="preserve">ÁREA CONSTRUÍDA: 82,50m² </v>
      </c>
      <c r="B7" s="364"/>
      <c r="C7" s="364"/>
      <c r="D7" s="365"/>
    </row>
    <row r="8" spans="1:9" ht="20.25" customHeight="1">
      <c r="A8" s="360" t="s">
        <v>162</v>
      </c>
      <c r="B8" s="361"/>
      <c r="C8" s="361"/>
      <c r="D8" s="362"/>
    </row>
    <row r="9" spans="1:9" s="2" customFormat="1" ht="20.100000000000001" customHeight="1">
      <c r="A9" s="96" t="s">
        <v>4</v>
      </c>
      <c r="B9" s="97" t="s">
        <v>13</v>
      </c>
      <c r="C9" s="97" t="s">
        <v>94</v>
      </c>
      <c r="D9" s="179" t="s">
        <v>163</v>
      </c>
    </row>
    <row r="10" spans="1:9" ht="20.100000000000001" customHeight="1">
      <c r="A10" s="59" t="str">
        <f>'CRONOGRAMA '!A12</f>
        <v>1.0</v>
      </c>
      <c r="B10" s="60" t="str">
        <f>'PLANILHA ORÇAMENTÁRIA '!D9</f>
        <v>SERVIÇOS PRELIMINARES</v>
      </c>
      <c r="C10" s="185">
        <f>ROUND(D10/D$22,4)</f>
        <v>0.1244</v>
      </c>
      <c r="D10" s="180">
        <f>'PLANILHA ORÇAMENTÁRIA '!I14</f>
        <v>29079.45</v>
      </c>
      <c r="G10" s="193"/>
    </row>
    <row r="11" spans="1:9" ht="20.100000000000001" customHeight="1">
      <c r="A11" s="59" t="str">
        <f>'CRONOGRAMA '!A13</f>
        <v>2.0</v>
      </c>
      <c r="B11" s="60" t="str">
        <f>'PLANILHA ORÇAMENTÁRIA '!D15</f>
        <v>FUNDAÇÃO</v>
      </c>
      <c r="C11" s="185">
        <f t="shared" ref="C11:C21" si="0">ROUND(D11/D$22,4)</f>
        <v>0.13400000000000001</v>
      </c>
      <c r="D11" s="180">
        <f>'PLANILHA ORÇAMENTÁRIA '!I40</f>
        <v>31322.1</v>
      </c>
      <c r="G11" s="193"/>
    </row>
    <row r="12" spans="1:9" ht="20.100000000000001" customHeight="1">
      <c r="A12" s="59" t="str">
        <f>'CRONOGRAMA '!A14</f>
        <v>3.0</v>
      </c>
      <c r="B12" s="60" t="str">
        <f>'PLANILHA ORÇAMENTÁRIA '!D41</f>
        <v>ESTRUTURA</v>
      </c>
      <c r="C12" s="185">
        <f t="shared" si="0"/>
        <v>0.17150000000000001</v>
      </c>
      <c r="D12" s="180">
        <f>'PLANILHA ORÇAMENTÁRIA '!I61</f>
        <v>40101.07</v>
      </c>
      <c r="G12" s="193"/>
    </row>
    <row r="13" spans="1:9" ht="20.100000000000001" customHeight="1">
      <c r="A13" s="59" t="str">
        <f>'CRONOGRAMA '!A15</f>
        <v>4.0</v>
      </c>
      <c r="B13" s="60" t="str">
        <f>'PLANILHA ORÇAMENTÁRIA '!D62</f>
        <v>ALVENARIA</v>
      </c>
      <c r="C13" s="185">
        <f t="shared" si="0"/>
        <v>0.10730000000000001</v>
      </c>
      <c r="D13" s="180">
        <f>'PLANILHA ORÇAMENTÁRIA '!I64</f>
        <v>25077.52</v>
      </c>
      <c r="G13" s="193"/>
    </row>
    <row r="14" spans="1:9" ht="20.100000000000001" customHeight="1">
      <c r="A14" s="59" t="str">
        <f>'CRONOGRAMA '!A16</f>
        <v>5.0</v>
      </c>
      <c r="B14" s="60" t="str">
        <f>'PLANILHA ORÇAMENTÁRIA '!D65</f>
        <v>REVESTIMENTO</v>
      </c>
      <c r="C14" s="185">
        <f t="shared" si="0"/>
        <v>5.4300000000000001E-2</v>
      </c>
      <c r="D14" s="180">
        <f>'PLANILHA ORÇAMENTÁRIA '!I68</f>
        <v>12697.08</v>
      </c>
      <c r="G14" s="193"/>
    </row>
    <row r="15" spans="1:9" ht="20.100000000000001" customHeight="1">
      <c r="A15" s="59" t="str">
        <f>'CRONOGRAMA '!A17</f>
        <v>6.0</v>
      </c>
      <c r="B15" s="60" t="str">
        <f>'PLANILHA ORÇAMENTÁRIA '!D69</f>
        <v>PINTURA</v>
      </c>
      <c r="C15" s="185">
        <f t="shared" si="0"/>
        <v>4.7699999999999999E-2</v>
      </c>
      <c r="D15" s="180">
        <f>'PLANILHA ORÇAMENTÁRIA '!I76</f>
        <v>11140.66</v>
      </c>
      <c r="G15" s="193"/>
    </row>
    <row r="16" spans="1:9" ht="20.100000000000001" customHeight="1">
      <c r="A16" s="59" t="str">
        <f>'CRONOGRAMA '!A18</f>
        <v>7.0</v>
      </c>
      <c r="B16" s="60" t="str">
        <f>'PLANILHA ORÇAMENTÁRIA '!D77</f>
        <v>COBERTURA</v>
      </c>
      <c r="C16" s="185">
        <f t="shared" si="0"/>
        <v>0.20369999999999999</v>
      </c>
      <c r="D16" s="180">
        <f>'PLANILHA ORÇAMENTÁRIA '!I84</f>
        <v>47614.820000000007</v>
      </c>
      <c r="G16" s="193"/>
    </row>
    <row r="17" spans="1:7" ht="20.100000000000001" customHeight="1">
      <c r="A17" s="59" t="str">
        <f>'CRONOGRAMA '!A19</f>
        <v>8.0</v>
      </c>
      <c r="B17" s="60" t="str">
        <f>'PLANILHA ORÇAMENTÁRIA '!D85</f>
        <v>PISOS</v>
      </c>
      <c r="C17" s="185">
        <f t="shared" si="0"/>
        <v>6.4199999999999993E-2</v>
      </c>
      <c r="D17" s="180">
        <f>'PLANILHA ORÇAMENTÁRIA '!I89</f>
        <v>15006.18</v>
      </c>
      <c r="G17" s="193"/>
    </row>
    <row r="18" spans="1:7" ht="20.100000000000001" customHeight="1">
      <c r="A18" s="59" t="str">
        <f>'CRONOGRAMA '!A20</f>
        <v>9.0</v>
      </c>
      <c r="B18" s="60" t="str">
        <f>'PLANILHA ORÇAMENTÁRIA '!D90</f>
        <v>ESQUADRIAS</v>
      </c>
      <c r="C18" s="185">
        <f t="shared" si="0"/>
        <v>2.7E-2</v>
      </c>
      <c r="D18" s="180">
        <f>'PLANILHA ORÇAMENTÁRIA '!I93</f>
        <v>6314</v>
      </c>
      <c r="G18" s="193"/>
    </row>
    <row r="19" spans="1:7" ht="20.100000000000001" customHeight="1">
      <c r="A19" s="59" t="str">
        <f>'CRONOGRAMA '!A21</f>
        <v>10.0</v>
      </c>
      <c r="B19" s="60" t="str">
        <f>'PLANILHA ORÇAMENTÁRIA '!D94</f>
        <v>FORRO</v>
      </c>
      <c r="C19" s="185">
        <f t="shared" si="0"/>
        <v>4.4499999999999998E-2</v>
      </c>
      <c r="D19" s="180">
        <f>'PLANILHA ORÇAMENTÁRIA '!I99</f>
        <v>10400.07</v>
      </c>
      <c r="G19" s="193"/>
    </row>
    <row r="20" spans="1:7" ht="20.100000000000001" customHeight="1">
      <c r="A20" s="59" t="str">
        <f>'CRONOGRAMA '!A22</f>
        <v>11.0</v>
      </c>
      <c r="B20" s="60" t="str">
        <f>'PLANILHA ORÇAMENTÁRIA '!D100</f>
        <v>INSTALAÇÕES ELÉTRICAS</v>
      </c>
      <c r="C20" s="185">
        <f t="shared" si="0"/>
        <v>2.1299999999999999E-2</v>
      </c>
      <c r="D20" s="180">
        <f>'PLANILHA ORÇAMENTÁRIA '!I106</f>
        <v>4982.82</v>
      </c>
      <c r="G20" s="193"/>
    </row>
    <row r="21" spans="1:7" ht="20.100000000000001" customHeight="1">
      <c r="A21" s="59" t="str">
        <f>'CRONOGRAMA '!A23</f>
        <v>12.0</v>
      </c>
      <c r="B21" s="60" t="str">
        <f>'PLANILHA ORÇAMENTÁRIA '!D107</f>
        <v>LIMPEZA FINAL</v>
      </c>
      <c r="C21" s="185">
        <f t="shared" si="0"/>
        <v>1E-4</v>
      </c>
      <c r="D21" s="180">
        <f>'PLANILHA ORÇAMENTÁRIA '!I109</f>
        <v>32.950000000000003</v>
      </c>
      <c r="G21" s="193"/>
    </row>
    <row r="22" spans="1:7" s="2" customFormat="1" ht="20.100000000000001" customHeight="1">
      <c r="A22" s="96"/>
      <c r="B22" s="97"/>
      <c r="C22" s="186">
        <f>SUM(C10:C21)</f>
        <v>1.0000000000000002</v>
      </c>
      <c r="D22" s="181">
        <f>SUM(D10:D21)</f>
        <v>233768.72000000003</v>
      </c>
      <c r="G22" s="194"/>
    </row>
    <row r="23" spans="1:7" ht="34.5" customHeight="1">
      <c r="A23" s="416" t="str">
        <f>'PLANILHA ORÇAMENTÁRIA '!A111:I111</f>
        <v>TOTAL DO ORÇAMENTO: DUZENTOS E TRINTA E TRÊS MIL E SETECENTOS E SESSENTA E OITO REAIS E SETENTA E DOIS CENTAVOS</v>
      </c>
      <c r="B23" s="417"/>
      <c r="C23" s="417"/>
      <c r="D23" s="418"/>
    </row>
    <row r="24" spans="1:7">
      <c r="A24" s="187"/>
      <c r="B24" s="188"/>
      <c r="C24" s="188"/>
      <c r="D24" s="182"/>
    </row>
    <row r="25" spans="1:7">
      <c r="A25" s="354" t="s">
        <v>42</v>
      </c>
      <c r="B25" s="355"/>
      <c r="C25" s="355"/>
      <c r="D25" s="183"/>
    </row>
    <row r="26" spans="1:7">
      <c r="A26" s="245"/>
      <c r="B26" s="246"/>
      <c r="C26" s="246"/>
      <c r="D26" s="183"/>
    </row>
    <row r="27" spans="1:7">
      <c r="A27" s="245"/>
      <c r="B27" s="246"/>
      <c r="C27" s="246"/>
      <c r="D27" s="183"/>
    </row>
    <row r="28" spans="1:7">
      <c r="A28" s="245"/>
      <c r="B28" s="246"/>
      <c r="C28" s="246"/>
      <c r="D28" s="183"/>
    </row>
    <row r="29" spans="1:7">
      <c r="A29" s="191"/>
      <c r="B29" s="192"/>
      <c r="C29" s="192"/>
      <c r="D29" s="183"/>
    </row>
    <row r="30" spans="1:7">
      <c r="A30" s="248"/>
      <c r="B30" s="249"/>
      <c r="C30" s="249"/>
      <c r="D30" s="183"/>
    </row>
    <row r="31" spans="1:7">
      <c r="A31" s="248"/>
      <c r="B31" s="249"/>
      <c r="C31" s="249"/>
      <c r="D31" s="183"/>
    </row>
    <row r="32" spans="1:7">
      <c r="A32" s="191"/>
      <c r="B32" s="192"/>
      <c r="C32" s="192"/>
      <c r="D32" s="183"/>
    </row>
    <row r="33" spans="1:4">
      <c r="A33" s="369" t="s">
        <v>43</v>
      </c>
      <c r="B33" s="370"/>
      <c r="C33" s="370"/>
      <c r="D33" s="371"/>
    </row>
    <row r="34" spans="1:4" ht="15.75" customHeight="1">
      <c r="A34" s="357" t="s">
        <v>39</v>
      </c>
      <c r="B34" s="358"/>
      <c r="C34" s="358"/>
      <c r="D34" s="359"/>
    </row>
    <row r="35" spans="1:4">
      <c r="A35" s="357" t="s">
        <v>44</v>
      </c>
      <c r="B35" s="358"/>
      <c r="C35" s="358"/>
      <c r="D35" s="359"/>
    </row>
    <row r="36" spans="1:4">
      <c r="A36" s="191"/>
      <c r="B36" s="192"/>
      <c r="C36" s="192"/>
      <c r="D36" s="183"/>
    </row>
    <row r="37" spans="1:4" ht="15.75" thickBot="1">
      <c r="A37" s="189"/>
      <c r="B37" s="190"/>
      <c r="C37" s="190"/>
      <c r="D37" s="184"/>
    </row>
  </sheetData>
  <mergeCells count="13">
    <mergeCell ref="A1:D1"/>
    <mergeCell ref="A23:D23"/>
    <mergeCell ref="A25:C25"/>
    <mergeCell ref="A8:D8"/>
    <mergeCell ref="A4:D4"/>
    <mergeCell ref="A5:D5"/>
    <mergeCell ref="A6:D6"/>
    <mergeCell ref="A7:D7"/>
    <mergeCell ref="A33:D33"/>
    <mergeCell ref="A34:D34"/>
    <mergeCell ref="A35:D35"/>
    <mergeCell ref="A2:D2"/>
    <mergeCell ref="A3:D3"/>
  </mergeCells>
  <pageMargins left="0.51181102362204722" right="0.51181102362204722" top="0.78740157480314965" bottom="0.59055118110236227" header="0.31496062992125984" footer="0.31496062992125984"/>
  <pageSetup paperSize="9" scale="90" fitToHeight="0" orientation="portrait" horizontalDpi="4294967294" verticalDpi="4294967294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16"/>
  <sheetViews>
    <sheetView zoomScaleNormal="100" workbookViewId="0">
      <pane ySplit="1" topLeftCell="A2" activePane="bottomLeft" state="frozen"/>
      <selection pane="bottomLeft" activeCell="A6" sqref="A6:D6"/>
    </sheetView>
  </sheetViews>
  <sheetFormatPr defaultRowHeight="15"/>
  <cols>
    <col min="1" max="1" width="7.5703125" style="4" customWidth="1"/>
    <col min="2" max="2" width="12" style="4" customWidth="1"/>
    <col min="3" max="3" width="20.140625" style="4" customWidth="1"/>
    <col min="4" max="4" width="70.85546875" style="8" customWidth="1"/>
    <col min="5" max="5" width="9.140625" style="4"/>
    <col min="6" max="6" width="10.140625" style="12" customWidth="1"/>
    <col min="7" max="7" width="12.28515625" style="12" customWidth="1"/>
    <col min="8" max="8" width="12.5703125" style="12" customWidth="1"/>
    <col min="9" max="9" width="14.5703125" style="12" customWidth="1"/>
    <col min="10" max="16384" width="9.140625" style="1"/>
  </cols>
  <sheetData>
    <row r="1" spans="1:14" ht="60.75" customHeight="1">
      <c r="A1" s="342"/>
      <c r="B1" s="343"/>
      <c r="C1" s="343"/>
      <c r="D1" s="343"/>
      <c r="E1" s="343"/>
      <c r="F1" s="343"/>
      <c r="G1" s="343"/>
      <c r="H1" s="343"/>
      <c r="I1" s="344"/>
      <c r="J1" s="3"/>
      <c r="K1" s="3"/>
      <c r="L1" s="3"/>
      <c r="M1" s="3"/>
      <c r="N1" s="3"/>
    </row>
    <row r="2" spans="1:14">
      <c r="A2" s="345" t="s">
        <v>360</v>
      </c>
      <c r="B2" s="346"/>
      <c r="C2" s="346"/>
      <c r="D2" s="346"/>
      <c r="E2" s="346"/>
      <c r="F2" s="346"/>
      <c r="G2" s="346"/>
      <c r="H2" s="346"/>
      <c r="I2" s="347"/>
      <c r="J2" s="3"/>
      <c r="K2" s="3"/>
      <c r="L2" s="3"/>
      <c r="M2" s="3"/>
      <c r="N2" s="3"/>
    </row>
    <row r="3" spans="1:14" ht="15.75" thickBot="1">
      <c r="A3" s="348" t="s">
        <v>361</v>
      </c>
      <c r="B3" s="349"/>
      <c r="C3" s="349"/>
      <c r="D3" s="349"/>
      <c r="E3" s="349"/>
      <c r="F3" s="349"/>
      <c r="G3" s="349"/>
      <c r="H3" s="349"/>
      <c r="I3" s="350"/>
      <c r="J3" s="3"/>
      <c r="K3" s="3"/>
      <c r="L3" s="3"/>
      <c r="M3" s="3"/>
      <c r="N3" s="3"/>
    </row>
    <row r="4" spans="1:14" ht="18" customHeight="1">
      <c r="A4" s="427" t="s">
        <v>358</v>
      </c>
      <c r="B4" s="428"/>
      <c r="C4" s="428"/>
      <c r="D4" s="428"/>
      <c r="E4" s="352" t="s">
        <v>385</v>
      </c>
      <c r="F4" s="352"/>
      <c r="G4" s="352"/>
      <c r="H4" s="352"/>
      <c r="I4" s="353"/>
    </row>
    <row r="5" spans="1:14" ht="20.100000000000001" customHeight="1">
      <c r="A5" s="354" t="s">
        <v>170</v>
      </c>
      <c r="B5" s="355"/>
      <c r="C5" s="355"/>
      <c r="D5" s="355"/>
      <c r="E5" s="355" t="s">
        <v>365</v>
      </c>
      <c r="F5" s="355"/>
      <c r="G5" s="355"/>
      <c r="H5" s="355"/>
      <c r="I5" s="356"/>
    </row>
    <row r="6" spans="1:14" ht="20.100000000000001" customHeight="1">
      <c r="A6" s="354" t="s">
        <v>359</v>
      </c>
      <c r="B6" s="355"/>
      <c r="C6" s="355"/>
      <c r="D6" s="355"/>
      <c r="E6" s="323" t="s">
        <v>457</v>
      </c>
      <c r="F6" s="323"/>
      <c r="G6" s="325">
        <f>'ENCARGOS SOCIAIS'!H6:H7</f>
        <v>0.83920000000000006</v>
      </c>
      <c r="H6" s="323"/>
      <c r="I6" s="324"/>
    </row>
    <row r="7" spans="1:14" ht="20.100000000000001" customHeight="1" thickBot="1">
      <c r="A7" s="425" t="s">
        <v>355</v>
      </c>
      <c r="B7" s="426"/>
      <c r="C7" s="426"/>
      <c r="D7" s="426"/>
      <c r="E7" s="247" t="s">
        <v>10</v>
      </c>
      <c r="G7" s="341">
        <v>0.25619999999999998</v>
      </c>
      <c r="H7" s="48"/>
      <c r="I7" s="49"/>
      <c r="K7" s="270">
        <f>BDI!H27</f>
        <v>0.25622683740288554</v>
      </c>
    </row>
    <row r="8" spans="1:14" ht="52.5" customHeight="1">
      <c r="A8" s="50" t="s">
        <v>4</v>
      </c>
      <c r="B8" s="51" t="s">
        <v>40</v>
      </c>
      <c r="C8" s="51" t="s">
        <v>5</v>
      </c>
      <c r="D8" s="52" t="s">
        <v>13</v>
      </c>
      <c r="E8" s="51" t="s">
        <v>6</v>
      </c>
      <c r="F8" s="53" t="s">
        <v>7</v>
      </c>
      <c r="G8" s="54" t="s">
        <v>12</v>
      </c>
      <c r="H8" s="54" t="s">
        <v>11</v>
      </c>
      <c r="I8" s="55" t="s">
        <v>8</v>
      </c>
    </row>
    <row r="9" spans="1:14" s="2" customFormat="1" ht="15.75">
      <c r="A9" s="253" t="s">
        <v>14</v>
      </c>
      <c r="B9" s="254"/>
      <c r="C9" s="254"/>
      <c r="D9" s="255" t="s">
        <v>19</v>
      </c>
      <c r="E9" s="254"/>
      <c r="F9" s="256"/>
      <c r="G9" s="256"/>
      <c r="H9" s="256"/>
      <c r="I9" s="257"/>
    </row>
    <row r="10" spans="1:14">
      <c r="A10" s="59" t="s">
        <v>15</v>
      </c>
      <c r="B10" s="60" t="s">
        <v>18</v>
      </c>
      <c r="C10" s="60" t="s">
        <v>67</v>
      </c>
      <c r="D10" s="61" t="str">
        <f>'COMPOSIÇÃO 01'!B8</f>
        <v>ADMINISTRAÇÃO DA OBRA</v>
      </c>
      <c r="E10" s="60" t="s">
        <v>197</v>
      </c>
      <c r="F10" s="62">
        <v>3</v>
      </c>
      <c r="G10" s="62">
        <f>'COMPOSIÇÃO 01'!H13</f>
        <v>5186.25</v>
      </c>
      <c r="H10" s="63">
        <f>TRUNC(G10+G10*$G$7,2)</f>
        <v>6514.96</v>
      </c>
      <c r="I10" s="64">
        <f>TRUNC(F10*H10,2)</f>
        <v>19544.88</v>
      </c>
      <c r="J10" s="12">
        <f>'MEMORIAL DE CÁLCULO'!I10</f>
        <v>3</v>
      </c>
      <c r="K10" s="12">
        <f>F10-J10</f>
        <v>0</v>
      </c>
    </row>
    <row r="11" spans="1:14">
      <c r="A11" s="59" t="s">
        <v>16</v>
      </c>
      <c r="B11" s="60" t="s">
        <v>18</v>
      </c>
      <c r="C11" s="60" t="s">
        <v>201</v>
      </c>
      <c r="D11" s="61" t="str">
        <f>'COMPOSIÇÃO 02'!B8</f>
        <v>PLACA DE OBRA EM CHAPA DE AÇO GALVANIZADO</v>
      </c>
      <c r="E11" s="60" t="s">
        <v>48</v>
      </c>
      <c r="F11" s="62">
        <v>2.5</v>
      </c>
      <c r="G11" s="62">
        <f>'COMPOSIÇÃO 02'!H18</f>
        <v>310.46000000000004</v>
      </c>
      <c r="H11" s="63">
        <f>TRUNC(G11+G11*$G$7,2)</f>
        <v>389.99</v>
      </c>
      <c r="I11" s="64">
        <f t="shared" ref="I11" si="0">TRUNC(F11*H11,2)</f>
        <v>974.97</v>
      </c>
      <c r="J11" s="12">
        <f>'MEMORIAL DE CÁLCULO'!I11</f>
        <v>2.5</v>
      </c>
      <c r="K11" s="12">
        <f t="shared" ref="K11:K13" si="1">F11-J11</f>
        <v>0</v>
      </c>
    </row>
    <row r="12" spans="1:14" ht="25.5">
      <c r="A12" s="59" t="s">
        <v>17</v>
      </c>
      <c r="B12" s="60" t="s">
        <v>18</v>
      </c>
      <c r="C12" s="60">
        <v>99059</v>
      </c>
      <c r="D12" s="61" t="s">
        <v>215</v>
      </c>
      <c r="E12" s="60" t="s">
        <v>54</v>
      </c>
      <c r="F12" s="62">
        <v>45</v>
      </c>
      <c r="G12" s="62">
        <v>36.450000000000003</v>
      </c>
      <c r="H12" s="63">
        <f>TRUNC(G12+G12*$G$7,2)</f>
        <v>45.78</v>
      </c>
      <c r="I12" s="64">
        <f t="shared" ref="I12" si="2">TRUNC(F12*H12,2)</f>
        <v>2060.1</v>
      </c>
      <c r="J12" s="12">
        <f>'MEMORIAL DE CÁLCULO'!I12</f>
        <v>45</v>
      </c>
      <c r="K12" s="12">
        <f t="shared" si="1"/>
        <v>0</v>
      </c>
    </row>
    <row r="13" spans="1:14">
      <c r="A13" s="59" t="s">
        <v>58</v>
      </c>
      <c r="B13" s="60" t="s">
        <v>18</v>
      </c>
      <c r="C13" s="60">
        <v>98458</v>
      </c>
      <c r="D13" s="61" t="s">
        <v>211</v>
      </c>
      <c r="E13" s="60" t="s">
        <v>48</v>
      </c>
      <c r="F13" s="62">
        <v>70</v>
      </c>
      <c r="G13" s="62">
        <v>73.92</v>
      </c>
      <c r="H13" s="63">
        <f>TRUNC(G13+G13*$G$7,2)</f>
        <v>92.85</v>
      </c>
      <c r="I13" s="64">
        <f t="shared" ref="I13" si="3">TRUNC(F13*H13,2)</f>
        <v>6499.5</v>
      </c>
      <c r="J13" s="12">
        <f>'MEMORIAL DE CÁLCULO'!I13</f>
        <v>70</v>
      </c>
      <c r="K13" s="12">
        <f t="shared" si="1"/>
        <v>0</v>
      </c>
    </row>
    <row r="14" spans="1:14" s="2" customFormat="1" ht="15.75">
      <c r="A14" s="65"/>
      <c r="B14" s="66"/>
      <c r="C14" s="66"/>
      <c r="D14" s="67" t="s">
        <v>20</v>
      </c>
      <c r="E14" s="66"/>
      <c r="F14" s="68"/>
      <c r="G14" s="68"/>
      <c r="H14" s="63"/>
      <c r="I14" s="69">
        <f>SUM(I10:I13)</f>
        <v>29079.45</v>
      </c>
      <c r="J14" s="12"/>
    </row>
    <row r="15" spans="1:14" s="2" customFormat="1" ht="15.75">
      <c r="A15" s="70" t="s">
        <v>21</v>
      </c>
      <c r="B15" s="71"/>
      <c r="C15" s="71"/>
      <c r="D15" s="212" t="s">
        <v>212</v>
      </c>
      <c r="E15" s="71"/>
      <c r="F15" s="73"/>
      <c r="G15" s="73"/>
      <c r="H15" s="73"/>
      <c r="I15" s="74"/>
      <c r="J15" s="12"/>
    </row>
    <row r="16" spans="1:14" s="2" customFormat="1" ht="15.75">
      <c r="A16" s="70"/>
      <c r="B16" s="71"/>
      <c r="C16" s="71"/>
      <c r="D16" s="212" t="s">
        <v>266</v>
      </c>
      <c r="E16" s="71"/>
      <c r="F16" s="73"/>
      <c r="G16" s="73"/>
      <c r="H16" s="73"/>
      <c r="I16" s="74"/>
      <c r="J16" s="12"/>
    </row>
    <row r="17" spans="1:11" ht="25.5">
      <c r="A17" s="59" t="s">
        <v>22</v>
      </c>
      <c r="B17" s="60" t="s">
        <v>18</v>
      </c>
      <c r="C17" s="75">
        <v>96522</v>
      </c>
      <c r="D17" s="61" t="s">
        <v>267</v>
      </c>
      <c r="E17" s="60" t="s">
        <v>50</v>
      </c>
      <c r="F17" s="62">
        <v>12</v>
      </c>
      <c r="G17" s="62">
        <v>99.85</v>
      </c>
      <c r="H17" s="63">
        <f>TRUNC(G17+G17*$G$7,2)</f>
        <v>125.43</v>
      </c>
      <c r="I17" s="64">
        <f>TRUNC(F17*H17,2)</f>
        <v>1505.16</v>
      </c>
      <c r="J17" s="12">
        <f>'MEMORIAL DE CÁLCULO'!I16</f>
        <v>12</v>
      </c>
      <c r="K17" s="12">
        <f t="shared" ref="K17:K39" si="4">F17-J17</f>
        <v>0</v>
      </c>
    </row>
    <row r="18" spans="1:11" ht="25.5">
      <c r="A18" s="59" t="s">
        <v>23</v>
      </c>
      <c r="B18" s="60" t="s">
        <v>18</v>
      </c>
      <c r="C18" s="75">
        <v>96527</v>
      </c>
      <c r="D18" s="61" t="s">
        <v>268</v>
      </c>
      <c r="E18" s="60" t="s">
        <v>50</v>
      </c>
      <c r="F18" s="62">
        <v>0.77</v>
      </c>
      <c r="G18" s="62">
        <v>83.79</v>
      </c>
      <c r="H18" s="63">
        <f>TRUNC(G18+G18*$G$7,2)</f>
        <v>105.25</v>
      </c>
      <c r="I18" s="64">
        <f t="shared" ref="I18:I19" si="5">TRUNC(F18*H18,2)</f>
        <v>81.040000000000006</v>
      </c>
      <c r="J18" s="12">
        <f>'MEMORIAL DE CÁLCULO'!I17</f>
        <v>0.77</v>
      </c>
      <c r="K18" s="12">
        <f t="shared" si="4"/>
        <v>0</v>
      </c>
    </row>
    <row r="19" spans="1:11" ht="25.5">
      <c r="A19" s="59" t="s">
        <v>225</v>
      </c>
      <c r="B19" s="60" t="s">
        <v>18</v>
      </c>
      <c r="C19" s="75">
        <v>94342</v>
      </c>
      <c r="D19" s="61" t="s">
        <v>269</v>
      </c>
      <c r="E19" s="60" t="s">
        <v>50</v>
      </c>
      <c r="F19" s="62">
        <v>15.32</v>
      </c>
      <c r="G19" s="62">
        <v>91.63</v>
      </c>
      <c r="H19" s="63">
        <f>TRUNC(G19+G19*$G$7,2)</f>
        <v>115.1</v>
      </c>
      <c r="I19" s="64">
        <f t="shared" si="5"/>
        <v>1763.33</v>
      </c>
      <c r="J19" s="12">
        <f>'MEMORIAL DE CÁLCULO'!I18</f>
        <v>15.32</v>
      </c>
      <c r="K19" s="12">
        <f t="shared" si="4"/>
        <v>0</v>
      </c>
    </row>
    <row r="20" spans="1:11" s="2" customFormat="1" ht="15.75">
      <c r="A20" s="70"/>
      <c r="B20" s="71"/>
      <c r="C20" s="71"/>
      <c r="D20" s="212" t="s">
        <v>213</v>
      </c>
      <c r="E20" s="71"/>
      <c r="F20" s="73"/>
      <c r="G20" s="73"/>
      <c r="H20" s="73"/>
      <c r="I20" s="74"/>
      <c r="J20" s="12"/>
    </row>
    <row r="21" spans="1:11" ht="25.5">
      <c r="A21" s="59" t="s">
        <v>226</v>
      </c>
      <c r="B21" s="60" t="s">
        <v>18</v>
      </c>
      <c r="C21" s="75">
        <v>96619</v>
      </c>
      <c r="D21" s="61" t="s">
        <v>214</v>
      </c>
      <c r="E21" s="60" t="s">
        <v>48</v>
      </c>
      <c r="F21" s="62">
        <v>12</v>
      </c>
      <c r="G21" s="62">
        <v>23.31</v>
      </c>
      <c r="H21" s="63">
        <f t="shared" ref="H21:H30" si="6">TRUNC(G21+G21*$G$7,2)</f>
        <v>29.28</v>
      </c>
      <c r="I21" s="64">
        <f>TRUNC(F21*H21,2)</f>
        <v>351.36</v>
      </c>
      <c r="J21" s="12">
        <f>'MEMORIAL DE CÁLCULO'!I20</f>
        <v>12</v>
      </c>
      <c r="K21" s="12">
        <f t="shared" si="4"/>
        <v>0</v>
      </c>
    </row>
    <row r="22" spans="1:11" ht="38.25">
      <c r="A22" s="59" t="s">
        <v>227</v>
      </c>
      <c r="B22" s="60" t="s">
        <v>18</v>
      </c>
      <c r="C22" s="75">
        <v>92775</v>
      </c>
      <c r="D22" s="61" t="s">
        <v>223</v>
      </c>
      <c r="E22" s="60" t="s">
        <v>76</v>
      </c>
      <c r="F22" s="62">
        <v>16.11</v>
      </c>
      <c r="G22" s="62">
        <v>19.510000000000002</v>
      </c>
      <c r="H22" s="63">
        <f t="shared" si="6"/>
        <v>24.5</v>
      </c>
      <c r="I22" s="64">
        <f t="shared" ref="I22:I30" si="7">TRUNC(F22*H22,2)</f>
        <v>394.69</v>
      </c>
      <c r="J22" s="12">
        <f>'MEMORIAL DE CÁLCULO'!I21</f>
        <v>16.11</v>
      </c>
      <c r="K22" s="12">
        <f t="shared" si="4"/>
        <v>0</v>
      </c>
    </row>
    <row r="23" spans="1:11" ht="25.5">
      <c r="A23" s="59" t="s">
        <v>228</v>
      </c>
      <c r="B23" s="60" t="s">
        <v>18</v>
      </c>
      <c r="C23" s="75">
        <v>96545</v>
      </c>
      <c r="D23" s="61" t="s">
        <v>265</v>
      </c>
      <c r="E23" s="60" t="s">
        <v>76</v>
      </c>
      <c r="F23" s="62">
        <v>99.47</v>
      </c>
      <c r="G23" s="62">
        <v>18.55</v>
      </c>
      <c r="H23" s="63">
        <f t="shared" si="6"/>
        <v>23.3</v>
      </c>
      <c r="I23" s="64">
        <f t="shared" si="7"/>
        <v>2317.65</v>
      </c>
      <c r="J23" s="12">
        <f>'MEMORIAL DE CÁLCULO'!I22</f>
        <v>99.47</v>
      </c>
      <c r="K23" s="12">
        <f t="shared" si="4"/>
        <v>0</v>
      </c>
    </row>
    <row r="24" spans="1:11" ht="38.25">
      <c r="A24" s="59" t="s">
        <v>229</v>
      </c>
      <c r="B24" s="60" t="s">
        <v>18</v>
      </c>
      <c r="C24" s="75">
        <v>92778</v>
      </c>
      <c r="D24" s="61" t="s">
        <v>242</v>
      </c>
      <c r="E24" s="60" t="s">
        <v>76</v>
      </c>
      <c r="F24" s="62">
        <v>68.34</v>
      </c>
      <c r="G24" s="62">
        <v>16.8</v>
      </c>
      <c r="H24" s="63">
        <f t="shared" si="6"/>
        <v>21.1</v>
      </c>
      <c r="I24" s="64">
        <f t="shared" si="7"/>
        <v>1441.97</v>
      </c>
      <c r="J24" s="12">
        <f>'MEMORIAL DE CÁLCULO'!I23</f>
        <v>68.34</v>
      </c>
      <c r="K24" s="12">
        <f t="shared" si="4"/>
        <v>0</v>
      </c>
    </row>
    <row r="25" spans="1:11" ht="25.5">
      <c r="A25" s="59" t="s">
        <v>230</v>
      </c>
      <c r="B25" s="60" t="s">
        <v>18</v>
      </c>
      <c r="C25" s="75">
        <v>92791</v>
      </c>
      <c r="D25" s="61" t="s">
        <v>218</v>
      </c>
      <c r="E25" s="60" t="s">
        <v>76</v>
      </c>
      <c r="F25" s="62">
        <v>16.11</v>
      </c>
      <c r="G25" s="62">
        <v>14.35</v>
      </c>
      <c r="H25" s="63">
        <f t="shared" si="6"/>
        <v>18.02</v>
      </c>
      <c r="I25" s="64">
        <f t="shared" si="7"/>
        <v>290.3</v>
      </c>
      <c r="J25" s="12">
        <f>'MEMORIAL DE CÁLCULO'!I24</f>
        <v>16.11</v>
      </c>
      <c r="K25" s="12">
        <f t="shared" si="4"/>
        <v>0</v>
      </c>
    </row>
    <row r="26" spans="1:11" ht="25.5">
      <c r="A26" s="59" t="s">
        <v>231</v>
      </c>
      <c r="B26" s="60" t="s">
        <v>18</v>
      </c>
      <c r="C26" s="75">
        <v>92793</v>
      </c>
      <c r="D26" s="61" t="s">
        <v>216</v>
      </c>
      <c r="E26" s="60" t="s">
        <v>76</v>
      </c>
      <c r="F26" s="62">
        <v>99.47</v>
      </c>
      <c r="G26" s="62">
        <v>15.38</v>
      </c>
      <c r="H26" s="63">
        <f t="shared" si="6"/>
        <v>19.32</v>
      </c>
      <c r="I26" s="64">
        <f t="shared" si="7"/>
        <v>1921.76</v>
      </c>
      <c r="J26" s="12">
        <f>'MEMORIAL DE CÁLCULO'!I25</f>
        <v>99.47</v>
      </c>
      <c r="K26" s="12">
        <f t="shared" si="4"/>
        <v>0</v>
      </c>
    </row>
    <row r="27" spans="1:11" ht="25.5">
      <c r="A27" s="59" t="s">
        <v>232</v>
      </c>
      <c r="B27" s="60" t="s">
        <v>18</v>
      </c>
      <c r="C27" s="75">
        <v>92794</v>
      </c>
      <c r="D27" s="61" t="s">
        <v>217</v>
      </c>
      <c r="E27" s="60" t="s">
        <v>76</v>
      </c>
      <c r="F27" s="62">
        <v>68.34</v>
      </c>
      <c r="G27" s="62">
        <v>14.32</v>
      </c>
      <c r="H27" s="63">
        <f t="shared" si="6"/>
        <v>17.98</v>
      </c>
      <c r="I27" s="64">
        <f t="shared" si="7"/>
        <v>1228.75</v>
      </c>
      <c r="J27" s="12">
        <f>'MEMORIAL DE CÁLCULO'!I26</f>
        <v>68.34</v>
      </c>
      <c r="K27" s="12">
        <f t="shared" si="4"/>
        <v>0</v>
      </c>
    </row>
    <row r="28" spans="1:11" ht="25.5">
      <c r="A28" s="59" t="s">
        <v>233</v>
      </c>
      <c r="B28" s="60" t="s">
        <v>18</v>
      </c>
      <c r="C28" s="75">
        <v>96535</v>
      </c>
      <c r="D28" s="61" t="s">
        <v>318</v>
      </c>
      <c r="E28" s="60" t="s">
        <v>48</v>
      </c>
      <c r="F28" s="62">
        <v>9.24</v>
      </c>
      <c r="G28" s="62">
        <v>95.98</v>
      </c>
      <c r="H28" s="63">
        <f t="shared" si="6"/>
        <v>120.57</v>
      </c>
      <c r="I28" s="64">
        <f t="shared" si="7"/>
        <v>1114.06</v>
      </c>
      <c r="J28" s="12">
        <f>'MEMORIAL DE CÁLCULO'!I27</f>
        <v>9.24</v>
      </c>
      <c r="K28" s="12">
        <f t="shared" si="4"/>
        <v>0</v>
      </c>
    </row>
    <row r="29" spans="1:11" ht="25.5">
      <c r="A29" s="59" t="s">
        <v>234</v>
      </c>
      <c r="B29" s="60" t="s">
        <v>18</v>
      </c>
      <c r="C29" s="75">
        <v>94971</v>
      </c>
      <c r="D29" s="61" t="s">
        <v>219</v>
      </c>
      <c r="E29" s="60" t="s">
        <v>50</v>
      </c>
      <c r="F29" s="62">
        <v>4.04</v>
      </c>
      <c r="G29" s="62">
        <v>382.05</v>
      </c>
      <c r="H29" s="63">
        <f t="shared" si="6"/>
        <v>479.93</v>
      </c>
      <c r="I29" s="64">
        <f t="shared" si="7"/>
        <v>1938.91</v>
      </c>
      <c r="J29" s="12">
        <f>'MEMORIAL DE CÁLCULO'!I28</f>
        <v>4.04</v>
      </c>
      <c r="K29" s="12">
        <f t="shared" si="4"/>
        <v>0</v>
      </c>
    </row>
    <row r="30" spans="1:11" ht="25.5">
      <c r="A30" s="59" t="s">
        <v>235</v>
      </c>
      <c r="B30" s="60" t="s">
        <v>18</v>
      </c>
      <c r="C30" s="75">
        <v>92873</v>
      </c>
      <c r="D30" s="61" t="s">
        <v>220</v>
      </c>
      <c r="E30" s="60" t="s">
        <v>50</v>
      </c>
      <c r="F30" s="62">
        <v>4.04</v>
      </c>
      <c r="G30" s="62">
        <v>144.19999999999999</v>
      </c>
      <c r="H30" s="63">
        <f t="shared" si="6"/>
        <v>181.14</v>
      </c>
      <c r="I30" s="64">
        <f t="shared" si="7"/>
        <v>731.8</v>
      </c>
      <c r="J30" s="12">
        <f>'MEMORIAL DE CÁLCULO'!I29</f>
        <v>4.04</v>
      </c>
      <c r="K30" s="12">
        <f t="shared" si="4"/>
        <v>0</v>
      </c>
    </row>
    <row r="31" spans="1:11" s="2" customFormat="1" ht="15.75">
      <c r="A31" s="70"/>
      <c r="B31" s="71"/>
      <c r="C31" s="71"/>
      <c r="D31" s="212" t="s">
        <v>221</v>
      </c>
      <c r="E31" s="71"/>
      <c r="F31" s="73"/>
      <c r="G31" s="73"/>
      <c r="H31" s="73"/>
      <c r="I31" s="74"/>
      <c r="J31" s="12"/>
    </row>
    <row r="32" spans="1:11" ht="38.25">
      <c r="A32" s="59" t="s">
        <v>236</v>
      </c>
      <c r="B32" s="60" t="s">
        <v>18</v>
      </c>
      <c r="C32" s="75">
        <v>92775</v>
      </c>
      <c r="D32" s="61" t="s">
        <v>223</v>
      </c>
      <c r="E32" s="60" t="s">
        <v>76</v>
      </c>
      <c r="F32" s="62">
        <v>44.17</v>
      </c>
      <c r="G32" s="62">
        <v>19.510000000000002</v>
      </c>
      <c r="H32" s="63">
        <f t="shared" ref="H32:H39" si="8">TRUNC(G32+G32*$G$7,2)</f>
        <v>24.5</v>
      </c>
      <c r="I32" s="64">
        <f t="shared" ref="I32:I38" si="9">TRUNC(F32*H32,2)</f>
        <v>1082.1600000000001</v>
      </c>
      <c r="J32" s="12">
        <f>'MEMORIAL DE CÁLCULO'!I31</f>
        <v>44.17</v>
      </c>
      <c r="K32" s="12">
        <f t="shared" si="4"/>
        <v>0</v>
      </c>
    </row>
    <row r="33" spans="1:11" ht="25.5">
      <c r="A33" s="59" t="s">
        <v>237</v>
      </c>
      <c r="B33" s="60" t="s">
        <v>18</v>
      </c>
      <c r="C33" s="75">
        <v>96545</v>
      </c>
      <c r="D33" s="61" t="s">
        <v>265</v>
      </c>
      <c r="E33" s="60" t="s">
        <v>76</v>
      </c>
      <c r="F33" s="62">
        <v>89.44</v>
      </c>
      <c r="G33" s="62">
        <v>18.55</v>
      </c>
      <c r="H33" s="63">
        <f t="shared" si="8"/>
        <v>23.3</v>
      </c>
      <c r="I33" s="64">
        <f t="shared" si="9"/>
        <v>2083.9499999999998</v>
      </c>
      <c r="J33" s="12">
        <f>'MEMORIAL DE CÁLCULO'!I32</f>
        <v>89.44</v>
      </c>
      <c r="K33" s="12">
        <f t="shared" si="4"/>
        <v>0</v>
      </c>
    </row>
    <row r="34" spans="1:11" ht="25.5">
      <c r="A34" s="59" t="s">
        <v>238</v>
      </c>
      <c r="B34" s="60" t="s">
        <v>18</v>
      </c>
      <c r="C34" s="75">
        <v>92791</v>
      </c>
      <c r="D34" s="61" t="s">
        <v>218</v>
      </c>
      <c r="E34" s="60" t="s">
        <v>76</v>
      </c>
      <c r="F34" s="62">
        <v>44.17</v>
      </c>
      <c r="G34" s="62">
        <v>14.35</v>
      </c>
      <c r="H34" s="63">
        <f t="shared" si="8"/>
        <v>18.02</v>
      </c>
      <c r="I34" s="64">
        <f t="shared" si="9"/>
        <v>795.94</v>
      </c>
      <c r="J34" s="12">
        <f>'MEMORIAL DE CÁLCULO'!I33</f>
        <v>44.17</v>
      </c>
      <c r="K34" s="12">
        <f t="shared" si="4"/>
        <v>0</v>
      </c>
    </row>
    <row r="35" spans="1:11" ht="25.5">
      <c r="A35" s="59" t="s">
        <v>239</v>
      </c>
      <c r="B35" s="60" t="s">
        <v>18</v>
      </c>
      <c r="C35" s="75">
        <v>92793</v>
      </c>
      <c r="D35" s="61" t="s">
        <v>216</v>
      </c>
      <c r="E35" s="60" t="s">
        <v>76</v>
      </c>
      <c r="F35" s="62">
        <v>89.44</v>
      </c>
      <c r="G35" s="62">
        <v>15.38</v>
      </c>
      <c r="H35" s="63">
        <f t="shared" si="8"/>
        <v>19.32</v>
      </c>
      <c r="I35" s="64">
        <f t="shared" si="9"/>
        <v>1727.98</v>
      </c>
      <c r="J35" s="12">
        <f>'MEMORIAL DE CÁLCULO'!I34</f>
        <v>89.44</v>
      </c>
      <c r="K35" s="12">
        <f t="shared" si="4"/>
        <v>0</v>
      </c>
    </row>
    <row r="36" spans="1:11" ht="38.25">
      <c r="A36" s="59" t="s">
        <v>240</v>
      </c>
      <c r="B36" s="60" t="s">
        <v>18</v>
      </c>
      <c r="C36" s="75">
        <v>92446</v>
      </c>
      <c r="D36" s="61" t="s">
        <v>222</v>
      </c>
      <c r="E36" s="60" t="s">
        <v>48</v>
      </c>
      <c r="F36" s="62">
        <v>33.299999999999997</v>
      </c>
      <c r="G36" s="62">
        <v>172.79</v>
      </c>
      <c r="H36" s="63">
        <f t="shared" si="8"/>
        <v>217.05</v>
      </c>
      <c r="I36" s="64">
        <f t="shared" si="9"/>
        <v>7227.76</v>
      </c>
      <c r="J36" s="12">
        <f>'MEMORIAL DE CÁLCULO'!I35</f>
        <v>33.299999999999997</v>
      </c>
      <c r="K36" s="12">
        <f t="shared" si="4"/>
        <v>0</v>
      </c>
    </row>
    <row r="37" spans="1:11" ht="25.5">
      <c r="A37" s="59" t="s">
        <v>270</v>
      </c>
      <c r="B37" s="60" t="s">
        <v>18</v>
      </c>
      <c r="C37" s="75">
        <v>94971</v>
      </c>
      <c r="D37" s="61" t="s">
        <v>219</v>
      </c>
      <c r="E37" s="60" t="s">
        <v>50</v>
      </c>
      <c r="F37" s="62">
        <v>2.33</v>
      </c>
      <c r="G37" s="62">
        <v>382.05</v>
      </c>
      <c r="H37" s="63">
        <f t="shared" si="8"/>
        <v>479.93</v>
      </c>
      <c r="I37" s="64">
        <f t="shared" si="9"/>
        <v>1118.23</v>
      </c>
      <c r="J37" s="12">
        <f>'MEMORIAL DE CÁLCULO'!I36</f>
        <v>2.33</v>
      </c>
      <c r="K37" s="12">
        <f t="shared" si="4"/>
        <v>0</v>
      </c>
    </row>
    <row r="38" spans="1:11" ht="25.5">
      <c r="A38" s="59" t="s">
        <v>271</v>
      </c>
      <c r="B38" s="60" t="s">
        <v>18</v>
      </c>
      <c r="C38" s="75">
        <v>92873</v>
      </c>
      <c r="D38" s="61" t="s">
        <v>220</v>
      </c>
      <c r="E38" s="60" t="s">
        <v>50</v>
      </c>
      <c r="F38" s="62">
        <v>2.33</v>
      </c>
      <c r="G38" s="62">
        <v>144.19999999999999</v>
      </c>
      <c r="H38" s="63">
        <f t="shared" si="8"/>
        <v>181.14</v>
      </c>
      <c r="I38" s="64">
        <f t="shared" si="9"/>
        <v>422.05</v>
      </c>
      <c r="J38" s="12">
        <f>'MEMORIAL DE CÁLCULO'!I37</f>
        <v>2.33</v>
      </c>
      <c r="K38" s="12">
        <f t="shared" si="4"/>
        <v>0</v>
      </c>
    </row>
    <row r="39" spans="1:11" ht="25.5">
      <c r="A39" s="59" t="s">
        <v>272</v>
      </c>
      <c r="B39" s="60" t="s">
        <v>18</v>
      </c>
      <c r="C39" s="75">
        <v>98557</v>
      </c>
      <c r="D39" s="61" t="s">
        <v>224</v>
      </c>
      <c r="E39" s="60" t="s">
        <v>48</v>
      </c>
      <c r="F39" s="62">
        <v>41.07</v>
      </c>
      <c r="G39" s="62">
        <v>34.57</v>
      </c>
      <c r="H39" s="63">
        <f t="shared" si="8"/>
        <v>43.42</v>
      </c>
      <c r="I39" s="64">
        <f>TRUNC(F39*H39,2)</f>
        <v>1783.25</v>
      </c>
      <c r="J39" s="12">
        <f>'MEMORIAL DE CÁLCULO'!I38</f>
        <v>41.07</v>
      </c>
      <c r="K39" s="12">
        <f t="shared" si="4"/>
        <v>0</v>
      </c>
    </row>
    <row r="40" spans="1:11" s="2" customFormat="1" ht="15.75">
      <c r="A40" s="65"/>
      <c r="B40" s="66"/>
      <c r="C40" s="66"/>
      <c r="D40" s="67" t="s">
        <v>20</v>
      </c>
      <c r="E40" s="66"/>
      <c r="F40" s="68"/>
      <c r="G40" s="68"/>
      <c r="H40" s="63"/>
      <c r="I40" s="69">
        <f>SUM(I17:I39)</f>
        <v>31322.1</v>
      </c>
    </row>
    <row r="41" spans="1:11" s="2" customFormat="1" ht="15.75">
      <c r="A41" s="70" t="s">
        <v>24</v>
      </c>
      <c r="B41" s="71"/>
      <c r="C41" s="71"/>
      <c r="D41" s="212" t="s">
        <v>241</v>
      </c>
      <c r="E41" s="71"/>
      <c r="F41" s="73"/>
      <c r="G41" s="73"/>
      <c r="H41" s="73"/>
      <c r="I41" s="74"/>
      <c r="J41" s="12"/>
    </row>
    <row r="42" spans="1:11" s="2" customFormat="1" ht="15.75">
      <c r="A42" s="70"/>
      <c r="B42" s="71"/>
      <c r="C42" s="71"/>
      <c r="D42" s="212" t="s">
        <v>247</v>
      </c>
      <c r="E42" s="71"/>
      <c r="F42" s="73"/>
      <c r="G42" s="73"/>
      <c r="H42" s="73"/>
      <c r="I42" s="74"/>
      <c r="J42" s="12"/>
    </row>
    <row r="43" spans="1:11" ht="38.25">
      <c r="A43" s="59" t="s">
        <v>25</v>
      </c>
      <c r="B43" s="60" t="s">
        <v>18</v>
      </c>
      <c r="C43" s="75">
        <v>92775</v>
      </c>
      <c r="D43" s="61" t="s">
        <v>223</v>
      </c>
      <c r="E43" s="60" t="s">
        <v>76</v>
      </c>
      <c r="F43" s="62">
        <v>44.76</v>
      </c>
      <c r="G43" s="62">
        <v>19.510000000000002</v>
      </c>
      <c r="H43" s="63">
        <f t="shared" ref="H43:H49" si="10">TRUNC(G43+G43*$G$7,2)</f>
        <v>24.5</v>
      </c>
      <c r="I43" s="64">
        <f t="shared" ref="I43:I49" si="11">TRUNC(F43*H43,2)</f>
        <v>1096.6199999999999</v>
      </c>
      <c r="J43" s="12">
        <f>'MEMORIAL DE CÁLCULO'!I41</f>
        <v>44.76</v>
      </c>
      <c r="K43" s="12">
        <f t="shared" ref="K43:K60" si="12">F43-J43</f>
        <v>0</v>
      </c>
    </row>
    <row r="44" spans="1:11" ht="38.25">
      <c r="A44" s="59" t="s">
        <v>26</v>
      </c>
      <c r="B44" s="60" t="s">
        <v>18</v>
      </c>
      <c r="C44" s="75">
        <v>92778</v>
      </c>
      <c r="D44" s="61" t="s">
        <v>242</v>
      </c>
      <c r="E44" s="60" t="s">
        <v>76</v>
      </c>
      <c r="F44" s="62">
        <v>141.47</v>
      </c>
      <c r="G44" s="62">
        <v>16.8</v>
      </c>
      <c r="H44" s="63">
        <f t="shared" si="10"/>
        <v>21.1</v>
      </c>
      <c r="I44" s="64">
        <f t="shared" si="11"/>
        <v>2985.01</v>
      </c>
      <c r="J44" s="12">
        <f>'MEMORIAL DE CÁLCULO'!I42</f>
        <v>141.47</v>
      </c>
      <c r="K44" s="12">
        <f t="shared" si="12"/>
        <v>0</v>
      </c>
    </row>
    <row r="45" spans="1:11" ht="25.5">
      <c r="A45" s="59" t="s">
        <v>27</v>
      </c>
      <c r="B45" s="60" t="s">
        <v>18</v>
      </c>
      <c r="C45" s="75">
        <v>92791</v>
      </c>
      <c r="D45" s="61" t="s">
        <v>218</v>
      </c>
      <c r="E45" s="60" t="s">
        <v>76</v>
      </c>
      <c r="F45" s="62">
        <v>44.76</v>
      </c>
      <c r="G45" s="62">
        <v>14.35</v>
      </c>
      <c r="H45" s="63">
        <f t="shared" si="10"/>
        <v>18.02</v>
      </c>
      <c r="I45" s="64">
        <f t="shared" si="11"/>
        <v>806.57</v>
      </c>
      <c r="J45" s="12">
        <f>'MEMORIAL DE CÁLCULO'!I43</f>
        <v>44.76</v>
      </c>
      <c r="K45" s="12">
        <f t="shared" si="12"/>
        <v>0</v>
      </c>
    </row>
    <row r="46" spans="1:11" ht="25.5">
      <c r="A46" s="59" t="s">
        <v>103</v>
      </c>
      <c r="B46" s="60" t="s">
        <v>18</v>
      </c>
      <c r="C46" s="75">
        <v>92794</v>
      </c>
      <c r="D46" s="61" t="s">
        <v>217</v>
      </c>
      <c r="E46" s="60" t="s">
        <v>76</v>
      </c>
      <c r="F46" s="62">
        <v>141.47</v>
      </c>
      <c r="G46" s="62">
        <v>14.32</v>
      </c>
      <c r="H46" s="63">
        <f t="shared" si="10"/>
        <v>17.98</v>
      </c>
      <c r="I46" s="64">
        <f t="shared" si="11"/>
        <v>2543.63</v>
      </c>
      <c r="J46" s="12">
        <f>'MEMORIAL DE CÁLCULO'!I44</f>
        <v>141.47</v>
      </c>
      <c r="K46" s="12">
        <f t="shared" si="12"/>
        <v>0</v>
      </c>
    </row>
    <row r="47" spans="1:11" ht="38.25">
      <c r="A47" s="59" t="s">
        <v>188</v>
      </c>
      <c r="B47" s="60" t="s">
        <v>18</v>
      </c>
      <c r="C47" s="75">
        <v>92446</v>
      </c>
      <c r="D47" s="61" t="s">
        <v>222</v>
      </c>
      <c r="E47" s="60" t="s">
        <v>48</v>
      </c>
      <c r="F47" s="62">
        <v>37.01</v>
      </c>
      <c r="G47" s="62">
        <v>172.79</v>
      </c>
      <c r="H47" s="63">
        <f t="shared" si="10"/>
        <v>217.05</v>
      </c>
      <c r="I47" s="64">
        <f t="shared" si="11"/>
        <v>8033.02</v>
      </c>
      <c r="J47" s="12">
        <f>'MEMORIAL DE CÁLCULO'!I45</f>
        <v>37.01</v>
      </c>
      <c r="K47" s="12">
        <f t="shared" si="12"/>
        <v>0</v>
      </c>
    </row>
    <row r="48" spans="1:11" ht="25.5">
      <c r="A48" s="59" t="s">
        <v>189</v>
      </c>
      <c r="B48" s="60" t="s">
        <v>18</v>
      </c>
      <c r="C48" s="75">
        <v>94972</v>
      </c>
      <c r="D48" s="61" t="s">
        <v>243</v>
      </c>
      <c r="E48" s="60" t="s">
        <v>50</v>
      </c>
      <c r="F48" s="62">
        <v>2.36</v>
      </c>
      <c r="G48" s="62">
        <v>396.94</v>
      </c>
      <c r="H48" s="63">
        <f t="shared" si="10"/>
        <v>498.63</v>
      </c>
      <c r="I48" s="64">
        <f t="shared" si="11"/>
        <v>1176.76</v>
      </c>
      <c r="J48" s="12">
        <f>'MEMORIAL DE CÁLCULO'!I46</f>
        <v>2.36</v>
      </c>
      <c r="K48" s="12">
        <f t="shared" si="12"/>
        <v>0</v>
      </c>
    </row>
    <row r="49" spans="1:11" ht="25.5">
      <c r="A49" s="59" t="s">
        <v>190</v>
      </c>
      <c r="B49" s="60" t="s">
        <v>18</v>
      </c>
      <c r="C49" s="75">
        <v>92873</v>
      </c>
      <c r="D49" s="61" t="s">
        <v>220</v>
      </c>
      <c r="E49" s="60" t="s">
        <v>50</v>
      </c>
      <c r="F49" s="62">
        <v>2.36</v>
      </c>
      <c r="G49" s="62">
        <v>144.19999999999999</v>
      </c>
      <c r="H49" s="63">
        <f t="shared" si="10"/>
        <v>181.14</v>
      </c>
      <c r="I49" s="64">
        <f t="shared" si="11"/>
        <v>427.49</v>
      </c>
      <c r="J49" s="12">
        <f>'MEMORIAL DE CÁLCULO'!I47</f>
        <v>2.36</v>
      </c>
      <c r="K49" s="12">
        <f t="shared" si="12"/>
        <v>0</v>
      </c>
    </row>
    <row r="50" spans="1:11" s="2" customFormat="1" ht="15.75">
      <c r="A50" s="70"/>
      <c r="B50" s="71"/>
      <c r="C50" s="71"/>
      <c r="D50" s="212" t="s">
        <v>248</v>
      </c>
      <c r="E50" s="71"/>
      <c r="F50" s="73"/>
      <c r="G50" s="73"/>
      <c r="H50" s="73"/>
      <c r="I50" s="74"/>
      <c r="J50" s="12"/>
    </row>
    <row r="51" spans="1:11" ht="38.25">
      <c r="A51" s="59" t="s">
        <v>191</v>
      </c>
      <c r="B51" s="60" t="s">
        <v>18</v>
      </c>
      <c r="C51" s="75">
        <v>92775</v>
      </c>
      <c r="D51" s="61" t="s">
        <v>223</v>
      </c>
      <c r="E51" s="60" t="s">
        <v>76</v>
      </c>
      <c r="F51" s="62">
        <v>56.11</v>
      </c>
      <c r="G51" s="62">
        <v>19.510000000000002</v>
      </c>
      <c r="H51" s="63">
        <f t="shared" ref="H51:H60" si="13">TRUNC(G51+G51*$G$7,2)</f>
        <v>24.5</v>
      </c>
      <c r="I51" s="64">
        <f t="shared" ref="I51:I60" si="14">TRUNC(F51*H51,2)</f>
        <v>1374.69</v>
      </c>
      <c r="J51" s="12">
        <f>'MEMORIAL DE CÁLCULO'!I49</f>
        <v>56.11</v>
      </c>
      <c r="K51" s="12">
        <f t="shared" si="12"/>
        <v>0</v>
      </c>
    </row>
    <row r="52" spans="1:11" ht="38.25">
      <c r="A52" s="59" t="s">
        <v>192</v>
      </c>
      <c r="B52" s="60" t="s">
        <v>18</v>
      </c>
      <c r="C52" s="75">
        <v>92778</v>
      </c>
      <c r="D52" s="61" t="s">
        <v>242</v>
      </c>
      <c r="E52" s="60" t="s">
        <v>76</v>
      </c>
      <c r="F52" s="62">
        <v>177.47</v>
      </c>
      <c r="G52" s="62">
        <v>16.8</v>
      </c>
      <c r="H52" s="63">
        <f t="shared" si="13"/>
        <v>21.1</v>
      </c>
      <c r="I52" s="64">
        <f t="shared" si="14"/>
        <v>3744.61</v>
      </c>
      <c r="J52" s="12">
        <f>'MEMORIAL DE CÁLCULO'!I50</f>
        <v>177.47</v>
      </c>
      <c r="K52" s="12">
        <f t="shared" si="12"/>
        <v>0</v>
      </c>
    </row>
    <row r="53" spans="1:11" ht="25.5">
      <c r="A53" s="59" t="s">
        <v>193</v>
      </c>
      <c r="B53" s="60" t="s">
        <v>18</v>
      </c>
      <c r="C53" s="75">
        <v>92791</v>
      </c>
      <c r="D53" s="61" t="s">
        <v>218</v>
      </c>
      <c r="E53" s="60" t="s">
        <v>76</v>
      </c>
      <c r="F53" s="62">
        <v>56.11</v>
      </c>
      <c r="G53" s="62">
        <v>14.35</v>
      </c>
      <c r="H53" s="63">
        <f t="shared" si="13"/>
        <v>18.02</v>
      </c>
      <c r="I53" s="64">
        <f t="shared" si="14"/>
        <v>1011.1</v>
      </c>
      <c r="J53" s="12">
        <f>'MEMORIAL DE CÁLCULO'!I51</f>
        <v>56.11</v>
      </c>
      <c r="K53" s="12">
        <f t="shared" si="12"/>
        <v>0</v>
      </c>
    </row>
    <row r="54" spans="1:11" ht="25.5">
      <c r="A54" s="59" t="s">
        <v>195</v>
      </c>
      <c r="B54" s="60" t="s">
        <v>18</v>
      </c>
      <c r="C54" s="75">
        <v>92794</v>
      </c>
      <c r="D54" s="61" t="s">
        <v>217</v>
      </c>
      <c r="E54" s="60" t="s">
        <v>76</v>
      </c>
      <c r="F54" s="62">
        <v>177.47</v>
      </c>
      <c r="G54" s="62">
        <v>14.32</v>
      </c>
      <c r="H54" s="63">
        <f t="shared" si="13"/>
        <v>17.98</v>
      </c>
      <c r="I54" s="64">
        <f t="shared" si="14"/>
        <v>3190.91</v>
      </c>
      <c r="J54" s="12">
        <f>'MEMORIAL DE CÁLCULO'!I52</f>
        <v>177.47</v>
      </c>
      <c r="K54" s="12">
        <f t="shared" si="12"/>
        <v>0</v>
      </c>
    </row>
    <row r="55" spans="1:11" ht="38.25">
      <c r="A55" s="59" t="s">
        <v>244</v>
      </c>
      <c r="B55" s="60" t="s">
        <v>18</v>
      </c>
      <c r="C55" s="75">
        <v>92446</v>
      </c>
      <c r="D55" s="61" t="s">
        <v>222</v>
      </c>
      <c r="E55" s="60" t="s">
        <v>48</v>
      </c>
      <c r="F55" s="62">
        <v>42.3</v>
      </c>
      <c r="G55" s="62">
        <v>172.79</v>
      </c>
      <c r="H55" s="63">
        <f t="shared" si="13"/>
        <v>217.05</v>
      </c>
      <c r="I55" s="64">
        <f t="shared" si="14"/>
        <v>9181.2099999999991</v>
      </c>
      <c r="J55" s="12">
        <f>'MEMORIAL DE CÁLCULO'!I53</f>
        <v>42.3</v>
      </c>
      <c r="K55" s="12">
        <f t="shared" si="12"/>
        <v>0</v>
      </c>
    </row>
    <row r="56" spans="1:11" ht="25.5">
      <c r="A56" s="59" t="s">
        <v>245</v>
      </c>
      <c r="B56" s="60" t="s">
        <v>18</v>
      </c>
      <c r="C56" s="75">
        <v>94972</v>
      </c>
      <c r="D56" s="61" t="s">
        <v>243</v>
      </c>
      <c r="E56" s="60" t="s">
        <v>50</v>
      </c>
      <c r="F56" s="62">
        <v>2.96</v>
      </c>
      <c r="G56" s="62">
        <v>396.94</v>
      </c>
      <c r="H56" s="63">
        <f t="shared" si="13"/>
        <v>498.63</v>
      </c>
      <c r="I56" s="64">
        <f t="shared" si="14"/>
        <v>1475.94</v>
      </c>
      <c r="J56" s="12">
        <f>'MEMORIAL DE CÁLCULO'!I54</f>
        <v>2.96</v>
      </c>
      <c r="K56" s="12">
        <f t="shared" si="12"/>
        <v>0</v>
      </c>
    </row>
    <row r="57" spans="1:11" ht="25.5">
      <c r="A57" s="59" t="s">
        <v>246</v>
      </c>
      <c r="B57" s="60" t="s">
        <v>18</v>
      </c>
      <c r="C57" s="75">
        <v>92873</v>
      </c>
      <c r="D57" s="61" t="s">
        <v>220</v>
      </c>
      <c r="E57" s="60" t="s">
        <v>50</v>
      </c>
      <c r="F57" s="62">
        <v>2.96</v>
      </c>
      <c r="G57" s="62">
        <v>144.19999999999999</v>
      </c>
      <c r="H57" s="63">
        <f t="shared" si="13"/>
        <v>181.14</v>
      </c>
      <c r="I57" s="64">
        <f t="shared" si="14"/>
        <v>536.16999999999996</v>
      </c>
      <c r="J57" s="12">
        <f>'MEMORIAL DE CÁLCULO'!I55</f>
        <v>2.96</v>
      </c>
      <c r="K57" s="12">
        <f t="shared" si="12"/>
        <v>0</v>
      </c>
    </row>
    <row r="58" spans="1:11" ht="25.5">
      <c r="A58" s="59" t="s">
        <v>284</v>
      </c>
      <c r="B58" s="60" t="s">
        <v>18</v>
      </c>
      <c r="C58" s="75">
        <v>93187</v>
      </c>
      <c r="D58" s="61" t="s">
        <v>249</v>
      </c>
      <c r="E58" s="60" t="s">
        <v>54</v>
      </c>
      <c r="F58" s="62">
        <v>9.5</v>
      </c>
      <c r="G58" s="62">
        <v>68.540000000000006</v>
      </c>
      <c r="H58" s="63">
        <f t="shared" si="13"/>
        <v>86.09</v>
      </c>
      <c r="I58" s="64">
        <f t="shared" si="14"/>
        <v>817.85</v>
      </c>
      <c r="J58" s="12">
        <f>'MEMORIAL DE CÁLCULO'!I56</f>
        <v>9.5</v>
      </c>
      <c r="K58" s="12">
        <f t="shared" si="12"/>
        <v>0</v>
      </c>
    </row>
    <row r="59" spans="1:11" ht="25.5">
      <c r="A59" s="59" t="s">
        <v>285</v>
      </c>
      <c r="B59" s="60" t="s">
        <v>18</v>
      </c>
      <c r="C59" s="75">
        <v>93188</v>
      </c>
      <c r="D59" s="61" t="s">
        <v>250</v>
      </c>
      <c r="E59" s="60" t="s">
        <v>54</v>
      </c>
      <c r="F59" s="62">
        <v>3</v>
      </c>
      <c r="G59" s="62">
        <v>56.16</v>
      </c>
      <c r="H59" s="63">
        <f t="shared" si="13"/>
        <v>70.540000000000006</v>
      </c>
      <c r="I59" s="64">
        <f t="shared" si="14"/>
        <v>211.62</v>
      </c>
      <c r="J59" s="12">
        <f>'MEMORIAL DE CÁLCULO'!I57</f>
        <v>3</v>
      </c>
      <c r="K59" s="12">
        <f t="shared" si="12"/>
        <v>0</v>
      </c>
    </row>
    <row r="60" spans="1:11" ht="25.5">
      <c r="A60" s="59" t="s">
        <v>286</v>
      </c>
      <c r="B60" s="60" t="s">
        <v>18</v>
      </c>
      <c r="C60" s="75">
        <v>93197</v>
      </c>
      <c r="D60" s="61" t="s">
        <v>251</v>
      </c>
      <c r="E60" s="60" t="s">
        <v>54</v>
      </c>
      <c r="F60" s="62">
        <v>19.09</v>
      </c>
      <c r="G60" s="62">
        <v>62.05</v>
      </c>
      <c r="H60" s="63">
        <f t="shared" si="13"/>
        <v>77.94</v>
      </c>
      <c r="I60" s="64">
        <f t="shared" si="14"/>
        <v>1487.87</v>
      </c>
      <c r="J60" s="12">
        <f>'MEMORIAL DE CÁLCULO'!I58</f>
        <v>19.09</v>
      </c>
      <c r="K60" s="12">
        <f t="shared" si="12"/>
        <v>0</v>
      </c>
    </row>
    <row r="61" spans="1:11" s="2" customFormat="1" ht="15.75">
      <c r="A61" s="65"/>
      <c r="B61" s="66"/>
      <c r="C61" s="66"/>
      <c r="D61" s="67" t="s">
        <v>20</v>
      </c>
      <c r="E61" s="66"/>
      <c r="F61" s="68"/>
      <c r="G61" s="68"/>
      <c r="H61" s="63"/>
      <c r="I61" s="69">
        <f>SUM(I43:I60)</f>
        <v>40101.07</v>
      </c>
    </row>
    <row r="62" spans="1:11" s="2" customFormat="1" ht="15.75">
      <c r="A62" s="70" t="s">
        <v>28</v>
      </c>
      <c r="B62" s="71"/>
      <c r="C62" s="71"/>
      <c r="D62" s="212" t="s">
        <v>252</v>
      </c>
      <c r="E62" s="71"/>
      <c r="F62" s="73"/>
      <c r="G62" s="73"/>
      <c r="H62" s="73"/>
      <c r="I62" s="74"/>
      <c r="J62" s="12"/>
    </row>
    <row r="63" spans="1:11" ht="51">
      <c r="A63" s="59" t="s">
        <v>29</v>
      </c>
      <c r="B63" s="60" t="s">
        <v>18</v>
      </c>
      <c r="C63" s="75">
        <v>89977</v>
      </c>
      <c r="D63" s="269" t="s">
        <v>273</v>
      </c>
      <c r="E63" s="60" t="s">
        <v>48</v>
      </c>
      <c r="F63" s="62">
        <v>153.37</v>
      </c>
      <c r="G63" s="62">
        <v>130.16999999999999</v>
      </c>
      <c r="H63" s="63">
        <f>TRUNC(G63+G63*$G$7,2)</f>
        <v>163.51</v>
      </c>
      <c r="I63" s="64">
        <f>TRUNC(F63*H63,2)</f>
        <v>25077.52</v>
      </c>
      <c r="J63" s="12">
        <f>'MEMORIAL DE CÁLCULO'!I60</f>
        <v>153.37</v>
      </c>
      <c r="K63" s="12">
        <f t="shared" ref="K63" si="15">F63-J63</f>
        <v>0</v>
      </c>
    </row>
    <row r="64" spans="1:11" s="2" customFormat="1" ht="15.75">
      <c r="A64" s="65"/>
      <c r="B64" s="66"/>
      <c r="C64" s="66"/>
      <c r="D64" s="67" t="s">
        <v>20</v>
      </c>
      <c r="E64" s="66"/>
      <c r="F64" s="68"/>
      <c r="G64" s="68"/>
      <c r="H64" s="63"/>
      <c r="I64" s="69">
        <f>SUM(I63:I63)</f>
        <v>25077.52</v>
      </c>
    </row>
    <row r="65" spans="1:11" s="2" customFormat="1" ht="15.75">
      <c r="A65" s="70" t="s">
        <v>149</v>
      </c>
      <c r="B65" s="71"/>
      <c r="C65" s="71"/>
      <c r="D65" s="212" t="s">
        <v>254</v>
      </c>
      <c r="E65" s="71"/>
      <c r="F65" s="73"/>
      <c r="G65" s="73"/>
      <c r="H65" s="73"/>
      <c r="I65" s="74"/>
      <c r="J65" s="12"/>
    </row>
    <row r="66" spans="1:11" ht="38.25">
      <c r="A66" s="59" t="s">
        <v>150</v>
      </c>
      <c r="B66" s="60" t="s">
        <v>18</v>
      </c>
      <c r="C66" s="75">
        <v>87905</v>
      </c>
      <c r="D66" s="269" t="s">
        <v>274</v>
      </c>
      <c r="E66" s="60" t="s">
        <v>48</v>
      </c>
      <c r="F66" s="62">
        <v>314.83</v>
      </c>
      <c r="G66" s="62">
        <v>6.19</v>
      </c>
      <c r="H66" s="63">
        <f>TRUNC(G66+G66*$G$7,2)</f>
        <v>7.77</v>
      </c>
      <c r="I66" s="64">
        <f>TRUNC(F66*H66,2)</f>
        <v>2446.2199999999998</v>
      </c>
      <c r="J66" s="12">
        <f>'MEMORIAL DE CÁLCULO'!I62</f>
        <v>314.83</v>
      </c>
      <c r="K66" s="12">
        <f t="shared" ref="K66:K67" si="16">F66-J66</f>
        <v>0</v>
      </c>
    </row>
    <row r="67" spans="1:11" ht="51">
      <c r="A67" s="59" t="s">
        <v>152</v>
      </c>
      <c r="B67" s="60" t="s">
        <v>18</v>
      </c>
      <c r="C67" s="75">
        <v>89173</v>
      </c>
      <c r="D67" s="269" t="s">
        <v>275</v>
      </c>
      <c r="E67" s="60" t="s">
        <v>48</v>
      </c>
      <c r="F67" s="62">
        <v>314.83</v>
      </c>
      <c r="G67" s="62">
        <v>25.92</v>
      </c>
      <c r="H67" s="63">
        <f>TRUNC(G67+G67*$G$7,2)</f>
        <v>32.56</v>
      </c>
      <c r="I67" s="64">
        <f>TRUNC(F67*H67,2)</f>
        <v>10250.86</v>
      </c>
      <c r="J67" s="12">
        <f>'MEMORIAL DE CÁLCULO'!I63</f>
        <v>314.83</v>
      </c>
      <c r="K67" s="12">
        <f t="shared" si="16"/>
        <v>0</v>
      </c>
    </row>
    <row r="68" spans="1:11" s="2" customFormat="1" ht="15.75">
      <c r="A68" s="65"/>
      <c r="B68" s="66"/>
      <c r="C68" s="66"/>
      <c r="D68" s="67" t="s">
        <v>20</v>
      </c>
      <c r="E68" s="66"/>
      <c r="F68" s="68"/>
      <c r="G68" s="68"/>
      <c r="H68" s="63"/>
      <c r="I68" s="69">
        <f>SUM(I66:I67)</f>
        <v>12697.08</v>
      </c>
    </row>
    <row r="69" spans="1:11" s="2" customFormat="1" ht="15.75">
      <c r="A69" s="70" t="s">
        <v>32</v>
      </c>
      <c r="B69" s="71"/>
      <c r="C69" s="71"/>
      <c r="D69" s="212" t="s">
        <v>276</v>
      </c>
      <c r="E69" s="71"/>
      <c r="F69" s="73"/>
      <c r="G69" s="73"/>
      <c r="H69" s="73"/>
      <c r="I69" s="74"/>
      <c r="J69" s="12"/>
    </row>
    <row r="70" spans="1:11">
      <c r="A70" s="59" t="s">
        <v>287</v>
      </c>
      <c r="B70" s="60" t="s">
        <v>18</v>
      </c>
      <c r="C70" s="75">
        <v>88484</v>
      </c>
      <c r="D70" s="269" t="s">
        <v>277</v>
      </c>
      <c r="E70" s="60" t="s">
        <v>48</v>
      </c>
      <c r="F70" s="62">
        <v>74.569999999999993</v>
      </c>
      <c r="G70" s="62">
        <v>1.87</v>
      </c>
      <c r="H70" s="63">
        <f t="shared" ref="H70:H75" si="17">TRUNC(G70+G70*$G$7,2)</f>
        <v>2.34</v>
      </c>
      <c r="I70" s="64">
        <f t="shared" ref="I70:I74" si="18">TRUNC(F70*H70,2)</f>
        <v>174.49</v>
      </c>
      <c r="J70" s="12">
        <f>'MEMORIAL DE CÁLCULO'!I65</f>
        <v>74.569999999999993</v>
      </c>
      <c r="K70" s="12">
        <f t="shared" ref="K70:K75" si="19">F70-J70</f>
        <v>0</v>
      </c>
    </row>
    <row r="71" spans="1:11">
      <c r="A71" s="59" t="s">
        <v>288</v>
      </c>
      <c r="B71" s="60" t="s">
        <v>18</v>
      </c>
      <c r="C71" s="75">
        <v>88485</v>
      </c>
      <c r="D71" s="269" t="s">
        <v>278</v>
      </c>
      <c r="E71" s="60" t="s">
        <v>48</v>
      </c>
      <c r="F71" s="62">
        <v>314.83</v>
      </c>
      <c r="G71" s="62">
        <v>1.57</v>
      </c>
      <c r="H71" s="63">
        <f t="shared" si="17"/>
        <v>1.97</v>
      </c>
      <c r="I71" s="64">
        <f t="shared" si="18"/>
        <v>620.21</v>
      </c>
      <c r="J71" s="12">
        <f>'MEMORIAL DE CÁLCULO'!I66</f>
        <v>314.83</v>
      </c>
      <c r="K71" s="12">
        <f t="shared" si="19"/>
        <v>0</v>
      </c>
    </row>
    <row r="72" spans="1:11">
      <c r="A72" s="59" t="s">
        <v>289</v>
      </c>
      <c r="B72" s="60" t="s">
        <v>18</v>
      </c>
      <c r="C72" s="75">
        <v>88494</v>
      </c>
      <c r="D72" s="269" t="s">
        <v>279</v>
      </c>
      <c r="E72" s="60" t="s">
        <v>48</v>
      </c>
      <c r="F72" s="62">
        <v>74.569999999999993</v>
      </c>
      <c r="G72" s="62">
        <v>14.66</v>
      </c>
      <c r="H72" s="63">
        <f t="shared" si="17"/>
        <v>18.41</v>
      </c>
      <c r="I72" s="64">
        <f t="shared" si="18"/>
        <v>1372.83</v>
      </c>
      <c r="J72" s="12">
        <f>'MEMORIAL DE CÁLCULO'!I67</f>
        <v>74.569999999999993</v>
      </c>
      <c r="K72" s="12">
        <f t="shared" si="19"/>
        <v>0</v>
      </c>
    </row>
    <row r="73" spans="1:11">
      <c r="A73" s="59" t="s">
        <v>290</v>
      </c>
      <c r="B73" s="60" t="s">
        <v>18</v>
      </c>
      <c r="C73" s="75">
        <v>88495</v>
      </c>
      <c r="D73" s="269" t="s">
        <v>280</v>
      </c>
      <c r="E73" s="60" t="s">
        <v>48</v>
      </c>
      <c r="F73" s="62">
        <v>314.83</v>
      </c>
      <c r="G73" s="62">
        <v>8.23</v>
      </c>
      <c r="H73" s="63">
        <f t="shared" si="17"/>
        <v>10.33</v>
      </c>
      <c r="I73" s="64">
        <f t="shared" si="18"/>
        <v>3252.19</v>
      </c>
      <c r="J73" s="12">
        <f>'MEMORIAL DE CÁLCULO'!I68</f>
        <v>314.83</v>
      </c>
      <c r="K73" s="12">
        <f t="shared" si="19"/>
        <v>0</v>
      </c>
    </row>
    <row r="74" spans="1:11" ht="25.5">
      <c r="A74" s="59" t="s">
        <v>291</v>
      </c>
      <c r="B74" s="60" t="s">
        <v>18</v>
      </c>
      <c r="C74" s="75">
        <v>88488</v>
      </c>
      <c r="D74" s="269" t="s">
        <v>281</v>
      </c>
      <c r="E74" s="60" t="s">
        <v>48</v>
      </c>
      <c r="F74" s="62">
        <v>74.569999999999993</v>
      </c>
      <c r="G74" s="62">
        <v>12.78</v>
      </c>
      <c r="H74" s="63">
        <f t="shared" si="17"/>
        <v>16.05</v>
      </c>
      <c r="I74" s="64">
        <f t="shared" si="18"/>
        <v>1196.8399999999999</v>
      </c>
      <c r="J74" s="12">
        <f>'MEMORIAL DE CÁLCULO'!I69</f>
        <v>74.569999999999993</v>
      </c>
      <c r="K74" s="12">
        <f t="shared" si="19"/>
        <v>0</v>
      </c>
    </row>
    <row r="75" spans="1:11" ht="25.5">
      <c r="A75" s="59" t="s">
        <v>292</v>
      </c>
      <c r="B75" s="60" t="s">
        <v>18</v>
      </c>
      <c r="C75" s="75">
        <v>88489</v>
      </c>
      <c r="D75" s="269" t="s">
        <v>282</v>
      </c>
      <c r="E75" s="60" t="s">
        <v>48</v>
      </c>
      <c r="F75" s="62">
        <v>314.83</v>
      </c>
      <c r="G75" s="62">
        <v>11.44</v>
      </c>
      <c r="H75" s="63">
        <f t="shared" si="17"/>
        <v>14.37</v>
      </c>
      <c r="I75" s="64">
        <f>TRUNC(F75*H75,2)</f>
        <v>4524.1000000000004</v>
      </c>
      <c r="J75" s="12">
        <f>'MEMORIAL DE CÁLCULO'!I70</f>
        <v>314.83</v>
      </c>
      <c r="K75" s="12">
        <f t="shared" si="19"/>
        <v>0</v>
      </c>
    </row>
    <row r="76" spans="1:11" s="2" customFormat="1" ht="15.75">
      <c r="A76" s="65"/>
      <c r="B76" s="66"/>
      <c r="C76" s="66"/>
      <c r="D76" s="67" t="s">
        <v>20</v>
      </c>
      <c r="E76" s="66"/>
      <c r="F76" s="68"/>
      <c r="G76" s="68"/>
      <c r="H76" s="63"/>
      <c r="I76" s="69">
        <f>SUM(I70:I75)</f>
        <v>11140.66</v>
      </c>
    </row>
    <row r="77" spans="1:11" s="2" customFormat="1" ht="15.75">
      <c r="A77" s="70" t="s">
        <v>169</v>
      </c>
      <c r="B77" s="71"/>
      <c r="C77" s="71"/>
      <c r="D77" s="72" t="s">
        <v>35</v>
      </c>
      <c r="E77" s="71"/>
      <c r="F77" s="73"/>
      <c r="G77" s="73"/>
      <c r="H77" s="73"/>
      <c r="I77" s="74"/>
    </row>
    <row r="78" spans="1:11" ht="38.25">
      <c r="A78" s="172" t="s">
        <v>293</v>
      </c>
      <c r="B78" s="60" t="s">
        <v>18</v>
      </c>
      <c r="C78" s="75">
        <v>92612</v>
      </c>
      <c r="D78" s="213" t="s">
        <v>253</v>
      </c>
      <c r="E78" s="75" t="s">
        <v>6</v>
      </c>
      <c r="F78" s="62">
        <v>4</v>
      </c>
      <c r="G78" s="62">
        <v>1467.02</v>
      </c>
      <c r="H78" s="63">
        <f t="shared" ref="H78:H83" si="20">TRUNC(G78+G78*$G$7,2)</f>
        <v>1842.87</v>
      </c>
      <c r="I78" s="64">
        <f t="shared" ref="I78:I83" si="21">TRUNC(F78*H78,2)</f>
        <v>7371.48</v>
      </c>
      <c r="J78" s="12">
        <f>'MEMORIAL DE CÁLCULO'!I72</f>
        <v>4</v>
      </c>
      <c r="K78" s="12">
        <f t="shared" ref="K78:K83" si="22">F78-J78</f>
        <v>0</v>
      </c>
    </row>
    <row r="79" spans="1:11" ht="38.25">
      <c r="A79" s="172" t="s">
        <v>294</v>
      </c>
      <c r="B79" s="60" t="s">
        <v>18</v>
      </c>
      <c r="C79" s="75">
        <v>92580</v>
      </c>
      <c r="D79" s="213" t="s">
        <v>185</v>
      </c>
      <c r="E79" s="75" t="s">
        <v>48</v>
      </c>
      <c r="F79" s="62">
        <v>96.99</v>
      </c>
      <c r="G79" s="62">
        <v>50.71</v>
      </c>
      <c r="H79" s="63">
        <f t="shared" si="20"/>
        <v>63.7</v>
      </c>
      <c r="I79" s="64">
        <f t="shared" si="21"/>
        <v>6178.26</v>
      </c>
      <c r="J79" s="12">
        <f>'MEMORIAL DE CÁLCULO'!I73</f>
        <v>96.99</v>
      </c>
      <c r="K79" s="12">
        <f t="shared" si="22"/>
        <v>0</v>
      </c>
    </row>
    <row r="80" spans="1:11" ht="25.5">
      <c r="A80" s="172" t="s">
        <v>295</v>
      </c>
      <c r="B80" s="60" t="s">
        <v>18</v>
      </c>
      <c r="C80" s="75">
        <v>94216</v>
      </c>
      <c r="D80" s="213" t="s">
        <v>186</v>
      </c>
      <c r="E80" s="75" t="s">
        <v>48</v>
      </c>
      <c r="F80" s="62">
        <v>96.99</v>
      </c>
      <c r="G80" s="62">
        <v>249.18</v>
      </c>
      <c r="H80" s="63">
        <f t="shared" si="20"/>
        <v>313.01</v>
      </c>
      <c r="I80" s="64">
        <f t="shared" si="21"/>
        <v>30358.83</v>
      </c>
      <c r="J80" s="12">
        <f>'MEMORIAL DE CÁLCULO'!I74</f>
        <v>96.99</v>
      </c>
      <c r="K80" s="12">
        <f t="shared" si="22"/>
        <v>0</v>
      </c>
    </row>
    <row r="81" spans="1:11" ht="25.5">
      <c r="A81" s="172" t="s">
        <v>296</v>
      </c>
      <c r="B81" s="60" t="s">
        <v>18</v>
      </c>
      <c r="C81" s="75">
        <v>94228</v>
      </c>
      <c r="D81" s="213" t="s">
        <v>59</v>
      </c>
      <c r="E81" s="75" t="s">
        <v>54</v>
      </c>
      <c r="F81" s="62">
        <v>12.2</v>
      </c>
      <c r="G81" s="62">
        <v>72.08</v>
      </c>
      <c r="H81" s="63">
        <f t="shared" si="20"/>
        <v>90.54</v>
      </c>
      <c r="I81" s="64">
        <f t="shared" si="21"/>
        <v>1104.58</v>
      </c>
      <c r="J81" s="12">
        <f>'MEMORIAL DE CÁLCULO'!I75</f>
        <v>12.2</v>
      </c>
      <c r="K81" s="12">
        <f t="shared" si="22"/>
        <v>0</v>
      </c>
    </row>
    <row r="82" spans="1:11" ht="25.5">
      <c r="A82" s="172" t="s">
        <v>297</v>
      </c>
      <c r="B82" s="60" t="s">
        <v>18</v>
      </c>
      <c r="C82" s="75">
        <v>94231</v>
      </c>
      <c r="D82" s="213" t="s">
        <v>187</v>
      </c>
      <c r="E82" s="75" t="s">
        <v>54</v>
      </c>
      <c r="F82" s="62">
        <v>11</v>
      </c>
      <c r="G82" s="62">
        <v>42.92</v>
      </c>
      <c r="H82" s="63">
        <f t="shared" si="20"/>
        <v>53.91</v>
      </c>
      <c r="I82" s="64">
        <f t="shared" si="21"/>
        <v>593.01</v>
      </c>
      <c r="J82" s="12">
        <f>'MEMORIAL DE CÁLCULO'!I76</f>
        <v>11</v>
      </c>
      <c r="K82" s="12">
        <f t="shared" si="22"/>
        <v>0</v>
      </c>
    </row>
    <row r="83" spans="1:11" ht="38.25">
      <c r="A83" s="172" t="s">
        <v>298</v>
      </c>
      <c r="B83" s="60" t="s">
        <v>18</v>
      </c>
      <c r="C83" s="75">
        <v>100725</v>
      </c>
      <c r="D83" s="213" t="s">
        <v>196</v>
      </c>
      <c r="E83" s="75" t="s">
        <v>48</v>
      </c>
      <c r="F83" s="62">
        <v>96.99</v>
      </c>
      <c r="G83" s="62">
        <v>16.489999999999998</v>
      </c>
      <c r="H83" s="63">
        <f t="shared" si="20"/>
        <v>20.71</v>
      </c>
      <c r="I83" s="64">
        <f t="shared" si="21"/>
        <v>2008.66</v>
      </c>
      <c r="J83" s="12">
        <f>'MEMORIAL DE CÁLCULO'!I77</f>
        <v>96.99</v>
      </c>
      <c r="K83" s="12">
        <f t="shared" si="22"/>
        <v>0</v>
      </c>
    </row>
    <row r="84" spans="1:11" s="2" customFormat="1" ht="15.75">
      <c r="A84" s="65"/>
      <c r="B84" s="66"/>
      <c r="C84" s="66"/>
      <c r="D84" s="67" t="s">
        <v>20</v>
      </c>
      <c r="E84" s="66"/>
      <c r="F84" s="68"/>
      <c r="G84" s="68"/>
      <c r="H84" s="63"/>
      <c r="I84" s="69">
        <f>SUM(I78:I83)</f>
        <v>47614.820000000007</v>
      </c>
    </row>
    <row r="85" spans="1:11" s="2" customFormat="1" ht="15.75">
      <c r="A85" s="70" t="s">
        <v>33</v>
      </c>
      <c r="B85" s="71"/>
      <c r="C85" s="71"/>
      <c r="D85" s="72" t="s">
        <v>255</v>
      </c>
      <c r="E85" s="71"/>
      <c r="F85" s="73"/>
      <c r="G85" s="73"/>
      <c r="H85" s="73"/>
      <c r="I85" s="74"/>
    </row>
    <row r="86" spans="1:11" ht="63.75">
      <c r="A86" s="59" t="s">
        <v>299</v>
      </c>
      <c r="B86" s="60" t="s">
        <v>18</v>
      </c>
      <c r="C86" s="60">
        <v>94439</v>
      </c>
      <c r="D86" s="61" t="s">
        <v>257</v>
      </c>
      <c r="E86" s="60" t="s">
        <v>48</v>
      </c>
      <c r="F86" s="62">
        <v>76.63</v>
      </c>
      <c r="G86" s="62">
        <v>40.270000000000003</v>
      </c>
      <c r="H86" s="63">
        <f>TRUNC(G86+G86*$G$7,2)</f>
        <v>50.58</v>
      </c>
      <c r="I86" s="64">
        <f>TRUNC(F86*H86,2)</f>
        <v>3875.94</v>
      </c>
      <c r="J86" s="12">
        <f>'MEMORIAL DE CÁLCULO'!I79</f>
        <v>76.63</v>
      </c>
      <c r="K86" s="12">
        <f t="shared" ref="K86:K88" si="23">F86-J86</f>
        <v>0</v>
      </c>
    </row>
    <row r="87" spans="1:11" ht="38.25">
      <c r="A87" s="59" t="s">
        <v>300</v>
      </c>
      <c r="B87" s="60" t="s">
        <v>18</v>
      </c>
      <c r="C87" s="60">
        <v>87263</v>
      </c>
      <c r="D87" s="61" t="s">
        <v>258</v>
      </c>
      <c r="E87" s="60" t="s">
        <v>48</v>
      </c>
      <c r="F87" s="62">
        <v>76.63</v>
      </c>
      <c r="G87" s="62">
        <v>107.79</v>
      </c>
      <c r="H87" s="63">
        <f>TRUNC(G87+G87*$G$7,2)</f>
        <v>135.4</v>
      </c>
      <c r="I87" s="64">
        <f>TRUNC(F87*H87,2)</f>
        <v>10375.700000000001</v>
      </c>
      <c r="J87" s="12">
        <f>'MEMORIAL DE CÁLCULO'!I80</f>
        <v>76.63</v>
      </c>
      <c r="K87" s="12">
        <f t="shared" si="23"/>
        <v>0</v>
      </c>
    </row>
    <row r="88" spans="1:11" ht="25.5">
      <c r="A88" s="59" t="s">
        <v>301</v>
      </c>
      <c r="B88" s="60" t="s">
        <v>18</v>
      </c>
      <c r="C88" s="60">
        <v>88650</v>
      </c>
      <c r="D88" s="61" t="s">
        <v>259</v>
      </c>
      <c r="E88" s="60" t="s">
        <v>54</v>
      </c>
      <c r="F88" s="62">
        <v>53.4</v>
      </c>
      <c r="G88" s="62">
        <v>11.25</v>
      </c>
      <c r="H88" s="63">
        <f>TRUNC(G88+G88*$G$7,2)</f>
        <v>14.13</v>
      </c>
      <c r="I88" s="64">
        <f>TRUNC(F88*H88,2)</f>
        <v>754.54</v>
      </c>
      <c r="J88" s="12">
        <f>'MEMORIAL DE CÁLCULO'!I81</f>
        <v>53.4</v>
      </c>
      <c r="K88" s="12">
        <f t="shared" si="23"/>
        <v>0</v>
      </c>
    </row>
    <row r="89" spans="1:11" s="2" customFormat="1" ht="15.75">
      <c r="A89" s="65"/>
      <c r="B89" s="66"/>
      <c r="C89" s="66"/>
      <c r="D89" s="67" t="s">
        <v>20</v>
      </c>
      <c r="E89" s="66"/>
      <c r="F89" s="68"/>
      <c r="G89" s="68"/>
      <c r="H89" s="63"/>
      <c r="I89" s="69">
        <f>SUM(I86:I88)</f>
        <v>15006.18</v>
      </c>
    </row>
    <row r="90" spans="1:11" s="2" customFormat="1" ht="15.75">
      <c r="A90" s="70" t="s">
        <v>36</v>
      </c>
      <c r="B90" s="71"/>
      <c r="C90" s="71"/>
      <c r="D90" s="72" t="s">
        <v>256</v>
      </c>
      <c r="E90" s="71"/>
      <c r="F90" s="73"/>
      <c r="G90" s="73"/>
      <c r="H90" s="73"/>
      <c r="I90" s="74"/>
    </row>
    <row r="91" spans="1:11" ht="51">
      <c r="A91" s="59" t="s">
        <v>302</v>
      </c>
      <c r="B91" s="60" t="s">
        <v>18</v>
      </c>
      <c r="C91" s="60">
        <v>94573</v>
      </c>
      <c r="D91" s="61" t="s">
        <v>262</v>
      </c>
      <c r="E91" s="60" t="s">
        <v>48</v>
      </c>
      <c r="F91" s="62">
        <v>6</v>
      </c>
      <c r="G91" s="62">
        <v>574.41</v>
      </c>
      <c r="H91" s="63">
        <f>TRUNC(G91+G91*$G$7,2)</f>
        <v>721.57</v>
      </c>
      <c r="I91" s="64">
        <f>TRUNC(F91*H91,2)</f>
        <v>4329.42</v>
      </c>
      <c r="J91" s="12">
        <f>'MEMORIAL DE CÁLCULO'!I83</f>
        <v>6</v>
      </c>
      <c r="K91" s="12">
        <f t="shared" ref="K91:K92" si="24">F91-J91</f>
        <v>0</v>
      </c>
    </row>
    <row r="92" spans="1:11" ht="51">
      <c r="A92" s="59" t="s">
        <v>303</v>
      </c>
      <c r="B92" s="60" t="s">
        <v>18</v>
      </c>
      <c r="C92" s="60">
        <v>90844</v>
      </c>
      <c r="D92" s="61" t="s">
        <v>263</v>
      </c>
      <c r="E92" s="60" t="s">
        <v>6</v>
      </c>
      <c r="F92" s="62">
        <v>2</v>
      </c>
      <c r="G92" s="62">
        <v>789.92</v>
      </c>
      <c r="H92" s="63">
        <f>TRUNC(G92+G92*$G$7,2)</f>
        <v>992.29</v>
      </c>
      <c r="I92" s="64">
        <f>TRUNC(F92*H92,2)</f>
        <v>1984.58</v>
      </c>
      <c r="J92" s="12">
        <f>'MEMORIAL DE CÁLCULO'!I84</f>
        <v>2</v>
      </c>
      <c r="K92" s="12">
        <f t="shared" si="24"/>
        <v>0</v>
      </c>
    </row>
    <row r="93" spans="1:11" s="2" customFormat="1" ht="15.75">
      <c r="A93" s="65"/>
      <c r="B93" s="66"/>
      <c r="C93" s="66"/>
      <c r="D93" s="67" t="s">
        <v>20</v>
      </c>
      <c r="E93" s="66"/>
      <c r="F93" s="68"/>
      <c r="G93" s="68"/>
      <c r="H93" s="63"/>
      <c r="I93" s="69">
        <f>SUM(I91:I92)</f>
        <v>6314</v>
      </c>
    </row>
    <row r="94" spans="1:11" s="2" customFormat="1" ht="15.75">
      <c r="A94" s="70" t="s">
        <v>304</v>
      </c>
      <c r="B94" s="71"/>
      <c r="C94" s="71"/>
      <c r="D94" s="72" t="s">
        <v>183</v>
      </c>
      <c r="E94" s="71"/>
      <c r="F94" s="73"/>
      <c r="G94" s="73"/>
      <c r="H94" s="73"/>
      <c r="I94" s="74"/>
    </row>
    <row r="95" spans="1:11" ht="25.5">
      <c r="A95" s="59" t="s">
        <v>305</v>
      </c>
      <c r="B95" s="60" t="s">
        <v>18</v>
      </c>
      <c r="C95" s="60">
        <v>96114</v>
      </c>
      <c r="D95" s="61" t="s">
        <v>260</v>
      </c>
      <c r="E95" s="60" t="s">
        <v>48</v>
      </c>
      <c r="F95" s="62">
        <v>74.569999999999993</v>
      </c>
      <c r="G95" s="62">
        <v>65.2</v>
      </c>
      <c r="H95" s="63">
        <f>TRUNC(G95+G95*$G$7,2)</f>
        <v>81.900000000000006</v>
      </c>
      <c r="I95" s="64">
        <f>TRUNC(F95*H95,2)</f>
        <v>6107.28</v>
      </c>
      <c r="J95" s="12">
        <f>'MEMORIAL DE CÁLCULO'!I86</f>
        <v>74.569999999999993</v>
      </c>
      <c r="K95" s="12">
        <f t="shared" ref="K95:K98" si="25">F95-J95</f>
        <v>0</v>
      </c>
    </row>
    <row r="96" spans="1:11" ht="25.5">
      <c r="A96" s="59" t="s">
        <v>309</v>
      </c>
      <c r="B96" s="60" t="s">
        <v>18</v>
      </c>
      <c r="C96" s="60">
        <v>96123</v>
      </c>
      <c r="D96" s="61" t="s">
        <v>261</v>
      </c>
      <c r="E96" s="60" t="s">
        <v>54</v>
      </c>
      <c r="F96" s="62">
        <v>68</v>
      </c>
      <c r="G96" s="62">
        <v>27.94</v>
      </c>
      <c r="H96" s="63">
        <f>TRUNC(G96+G96*$G$7,2)</f>
        <v>35.090000000000003</v>
      </c>
      <c r="I96" s="64">
        <f t="shared" ref="I96:I97" si="26">TRUNC(F96*H96,2)</f>
        <v>2386.12</v>
      </c>
      <c r="J96" s="12">
        <f>'MEMORIAL DE CÁLCULO'!I87</f>
        <v>68</v>
      </c>
      <c r="K96" s="12">
        <f t="shared" si="25"/>
        <v>0</v>
      </c>
    </row>
    <row r="97" spans="1:12" ht="25.5">
      <c r="A97" s="59" t="s">
        <v>310</v>
      </c>
      <c r="B97" s="60" t="s">
        <v>18</v>
      </c>
      <c r="C97" s="60">
        <v>96116</v>
      </c>
      <c r="D97" s="61" t="s">
        <v>194</v>
      </c>
      <c r="E97" s="60" t="s">
        <v>48</v>
      </c>
      <c r="F97" s="62">
        <v>16.14</v>
      </c>
      <c r="G97" s="62">
        <v>63.88</v>
      </c>
      <c r="H97" s="63">
        <f>TRUNC(G97+G97*$G$7,2)</f>
        <v>80.239999999999995</v>
      </c>
      <c r="I97" s="64">
        <f t="shared" si="26"/>
        <v>1295.07</v>
      </c>
      <c r="J97" s="12">
        <f>'MEMORIAL DE CÁLCULO'!I88</f>
        <v>16.14</v>
      </c>
      <c r="K97" s="12">
        <f t="shared" si="25"/>
        <v>0</v>
      </c>
    </row>
    <row r="98" spans="1:12" ht="25.5">
      <c r="A98" s="59" t="s">
        <v>311</v>
      </c>
      <c r="B98" s="60" t="s">
        <v>18</v>
      </c>
      <c r="C98" s="60">
        <v>96121</v>
      </c>
      <c r="D98" s="61" t="s">
        <v>184</v>
      </c>
      <c r="E98" s="60" t="s">
        <v>54</v>
      </c>
      <c r="F98" s="62">
        <v>55</v>
      </c>
      <c r="G98" s="62">
        <v>8.86</v>
      </c>
      <c r="H98" s="63">
        <f>TRUNC(G98+G98*$G$7,2)</f>
        <v>11.12</v>
      </c>
      <c r="I98" s="64">
        <f>TRUNC(F98*H98,2)</f>
        <v>611.6</v>
      </c>
      <c r="J98" s="12">
        <f>'MEMORIAL DE CÁLCULO'!I89</f>
        <v>55</v>
      </c>
      <c r="K98" s="12">
        <f t="shared" si="25"/>
        <v>0</v>
      </c>
    </row>
    <row r="99" spans="1:12" s="2" customFormat="1" ht="15.75">
      <c r="A99" s="65"/>
      <c r="B99" s="66"/>
      <c r="C99" s="66"/>
      <c r="D99" s="67" t="s">
        <v>20</v>
      </c>
      <c r="E99" s="66"/>
      <c r="F99" s="68"/>
      <c r="G99" s="68"/>
      <c r="H99" s="63"/>
      <c r="I99" s="69">
        <f>SUM(I95:I98)</f>
        <v>10400.07</v>
      </c>
    </row>
    <row r="100" spans="1:12" s="2" customFormat="1" ht="15.75">
      <c r="A100" s="70" t="s">
        <v>308</v>
      </c>
      <c r="B100" s="71"/>
      <c r="C100" s="71"/>
      <c r="D100" s="72" t="s">
        <v>37</v>
      </c>
      <c r="E100" s="71"/>
      <c r="F100" s="73"/>
      <c r="G100" s="73"/>
      <c r="H100" s="73"/>
      <c r="I100" s="74"/>
    </row>
    <row r="101" spans="1:12" ht="38.25">
      <c r="A101" s="59" t="s">
        <v>306</v>
      </c>
      <c r="B101" s="60" t="s">
        <v>18</v>
      </c>
      <c r="C101" s="60" t="s">
        <v>367</v>
      </c>
      <c r="D101" s="269" t="s">
        <v>366</v>
      </c>
      <c r="E101" s="60" t="s">
        <v>6</v>
      </c>
      <c r="F101" s="62">
        <v>1</v>
      </c>
      <c r="G101" s="62">
        <f>'COMPOSIÇÃO 03'!H14</f>
        <v>62.900000000000006</v>
      </c>
      <c r="H101" s="63">
        <f>TRUNC(G101+G101*$G$7,2)</f>
        <v>79.010000000000005</v>
      </c>
      <c r="I101" s="64">
        <f>TRUNC(F101*H101,2)</f>
        <v>79.010000000000005</v>
      </c>
      <c r="J101" s="12">
        <f>'MEMORIAL DE CÁLCULO'!I91</f>
        <v>1</v>
      </c>
      <c r="K101" s="12">
        <f t="shared" ref="K101:K105" si="27">F101-J101</f>
        <v>0</v>
      </c>
    </row>
    <row r="102" spans="1:12" ht="25.5">
      <c r="A102" s="59" t="s">
        <v>347</v>
      </c>
      <c r="B102" s="60" t="s">
        <v>18</v>
      </c>
      <c r="C102" s="60" t="s">
        <v>373</v>
      </c>
      <c r="D102" s="269" t="s">
        <v>312</v>
      </c>
      <c r="E102" s="60" t="s">
        <v>6</v>
      </c>
      <c r="F102" s="62">
        <v>2</v>
      </c>
      <c r="G102" s="62">
        <f>'COMPOSIÇÃO 04'!H13</f>
        <v>12.889999999999999</v>
      </c>
      <c r="H102" s="63">
        <f>TRUNC(G102+G102*$G$7,2)</f>
        <v>16.190000000000001</v>
      </c>
      <c r="I102" s="64">
        <f>TRUNC(F102*H102,2)</f>
        <v>32.380000000000003</v>
      </c>
      <c r="J102" s="12">
        <f>'MEMORIAL DE CÁLCULO'!I92</f>
        <v>2</v>
      </c>
      <c r="K102" s="12">
        <f t="shared" si="27"/>
        <v>0</v>
      </c>
    </row>
    <row r="103" spans="1:12" ht="38.25">
      <c r="A103" s="59" t="s">
        <v>348</v>
      </c>
      <c r="B103" s="60" t="s">
        <v>18</v>
      </c>
      <c r="C103" s="60">
        <v>93128</v>
      </c>
      <c r="D103" s="269" t="s">
        <v>313</v>
      </c>
      <c r="E103" s="60" t="s">
        <v>6</v>
      </c>
      <c r="F103" s="62">
        <v>11</v>
      </c>
      <c r="G103" s="62">
        <v>106.16</v>
      </c>
      <c r="H103" s="63">
        <f>TRUNC(G103+G103*$G$7,2)</f>
        <v>133.35</v>
      </c>
      <c r="I103" s="64">
        <f t="shared" ref="I103:I105" si="28">TRUNC(F103*H103,2)</f>
        <v>1466.85</v>
      </c>
      <c r="J103" s="12">
        <f>'MEMORIAL DE CÁLCULO'!I93</f>
        <v>11</v>
      </c>
      <c r="K103" s="12">
        <f t="shared" si="27"/>
        <v>0</v>
      </c>
    </row>
    <row r="104" spans="1:12" ht="25.5">
      <c r="A104" s="59" t="s">
        <v>349</v>
      </c>
      <c r="B104" s="60" t="s">
        <v>18</v>
      </c>
      <c r="C104" s="60">
        <v>97589</v>
      </c>
      <c r="D104" s="269" t="s">
        <v>314</v>
      </c>
      <c r="E104" s="60" t="s">
        <v>6</v>
      </c>
      <c r="F104" s="62">
        <v>11</v>
      </c>
      <c r="G104" s="62">
        <v>27.5</v>
      </c>
      <c r="H104" s="63">
        <f>TRUNC(G104+G104*$G$7,2)</f>
        <v>34.54</v>
      </c>
      <c r="I104" s="64">
        <f t="shared" si="28"/>
        <v>379.94</v>
      </c>
      <c r="J104" s="12">
        <f>'MEMORIAL DE CÁLCULO'!I94</f>
        <v>11</v>
      </c>
      <c r="K104" s="12">
        <f t="shared" si="27"/>
        <v>0</v>
      </c>
    </row>
    <row r="105" spans="1:12" ht="38.25">
      <c r="A105" s="59" t="s">
        <v>350</v>
      </c>
      <c r="B105" s="60" t="s">
        <v>18</v>
      </c>
      <c r="C105" s="60">
        <v>93142</v>
      </c>
      <c r="D105" s="269" t="s">
        <v>315</v>
      </c>
      <c r="E105" s="60" t="s">
        <v>6</v>
      </c>
      <c r="F105" s="62">
        <v>16</v>
      </c>
      <c r="G105" s="62">
        <v>150.49</v>
      </c>
      <c r="H105" s="63">
        <f>TRUNC(G105+G105*$G$7,2)</f>
        <v>189.04</v>
      </c>
      <c r="I105" s="64">
        <f t="shared" si="28"/>
        <v>3024.64</v>
      </c>
      <c r="J105" s="12">
        <f>'MEMORIAL DE CÁLCULO'!I95</f>
        <v>16</v>
      </c>
      <c r="K105" s="12">
        <f t="shared" si="27"/>
        <v>0</v>
      </c>
    </row>
    <row r="106" spans="1:12" s="2" customFormat="1" ht="39">
      <c r="A106" s="65"/>
      <c r="B106" s="66"/>
      <c r="C106" s="66"/>
      <c r="D106" s="67" t="s">
        <v>315</v>
      </c>
      <c r="E106" s="66"/>
      <c r="F106" s="68"/>
      <c r="G106" s="68"/>
      <c r="H106" s="63"/>
      <c r="I106" s="69">
        <f>SUM(I101:I105)</f>
        <v>4982.82</v>
      </c>
    </row>
    <row r="107" spans="1:12" s="2" customFormat="1" ht="15.75">
      <c r="A107" s="70">
        <v>12</v>
      </c>
      <c r="B107" s="71"/>
      <c r="C107" s="71"/>
      <c r="D107" s="72" t="s">
        <v>264</v>
      </c>
      <c r="E107" s="71"/>
      <c r="F107" s="73"/>
      <c r="G107" s="73"/>
      <c r="H107" s="73"/>
      <c r="I107" s="74"/>
    </row>
    <row r="108" spans="1:12">
      <c r="A108" s="59" t="s">
        <v>307</v>
      </c>
      <c r="B108" s="60" t="s">
        <v>18</v>
      </c>
      <c r="C108" s="60">
        <v>99802</v>
      </c>
      <c r="D108" s="61" t="s">
        <v>283</v>
      </c>
      <c r="E108" s="60" t="s">
        <v>48</v>
      </c>
      <c r="F108" s="62">
        <v>76.63</v>
      </c>
      <c r="G108" s="62">
        <v>0.35</v>
      </c>
      <c r="H108" s="63">
        <f>TRUNC(G108+G108*$G$7,2)</f>
        <v>0.43</v>
      </c>
      <c r="I108" s="64">
        <f>TRUNC(F108*H108,2)</f>
        <v>32.950000000000003</v>
      </c>
      <c r="J108" s="12">
        <f>'MEMORIAL DE CÁLCULO'!I97</f>
        <v>76.63</v>
      </c>
      <c r="K108" s="12">
        <f t="shared" ref="K108" si="29">F108-J108</f>
        <v>0</v>
      </c>
    </row>
    <row r="109" spans="1:12" s="2" customFormat="1" ht="15.75">
      <c r="A109" s="65"/>
      <c r="B109" s="66"/>
      <c r="C109" s="66"/>
      <c r="D109" s="67" t="s">
        <v>20</v>
      </c>
      <c r="E109" s="66"/>
      <c r="F109" s="68"/>
      <c r="G109" s="68"/>
      <c r="H109" s="63"/>
      <c r="I109" s="69">
        <f>SUM(I108:I108)</f>
        <v>32.950000000000003</v>
      </c>
    </row>
    <row r="110" spans="1:12" ht="18" customHeight="1">
      <c r="A110" s="56"/>
      <c r="B110" s="57"/>
      <c r="C110" s="57"/>
      <c r="D110" s="5" t="s">
        <v>38</v>
      </c>
      <c r="E110" s="57"/>
      <c r="F110" s="58"/>
      <c r="G110" s="58"/>
      <c r="H110" s="58"/>
      <c r="I110" s="9">
        <f>SUM(I14+I40+I61+I64+I68+I76+I84+I89+I93+I99+I106+I109)</f>
        <v>233768.72000000003</v>
      </c>
    </row>
    <row r="111" spans="1:12">
      <c r="A111" s="422" t="s">
        <v>386</v>
      </c>
      <c r="B111" s="423"/>
      <c r="C111" s="423"/>
      <c r="D111" s="423"/>
      <c r="E111" s="423"/>
      <c r="F111" s="423"/>
      <c r="G111" s="423"/>
      <c r="H111" s="423"/>
      <c r="I111" s="424"/>
    </row>
    <row r="112" spans="1:12" ht="15.75">
      <c r="A112" s="243"/>
      <c r="B112" s="244"/>
      <c r="C112" s="244"/>
      <c r="D112" s="6"/>
      <c r="E112" s="244"/>
      <c r="F112" s="13"/>
      <c r="G112" s="13"/>
      <c r="H112" s="13"/>
      <c r="I112" s="10"/>
      <c r="L112" s="2"/>
    </row>
    <row r="113" spans="1:9">
      <c r="A113" s="354" t="s">
        <v>42</v>
      </c>
      <c r="B113" s="355"/>
      <c r="C113" s="355"/>
      <c r="D113" s="33"/>
      <c r="E113" s="249"/>
      <c r="F113" s="76"/>
      <c r="G113" s="76"/>
      <c r="H113" s="76"/>
      <c r="I113" s="77"/>
    </row>
    <row r="114" spans="1:9">
      <c r="A114" s="250"/>
      <c r="B114" s="251"/>
      <c r="C114" s="251"/>
      <c r="D114" s="33"/>
      <c r="E114" s="252"/>
      <c r="F114" s="76"/>
      <c r="G114" s="76"/>
      <c r="H114" s="76"/>
      <c r="I114" s="77"/>
    </row>
    <row r="115" spans="1:9" ht="15.75" customHeight="1">
      <c r="A115" s="357" t="s">
        <v>39</v>
      </c>
      <c r="B115" s="358"/>
      <c r="C115" s="358"/>
      <c r="D115" s="358"/>
      <c r="E115" s="358"/>
      <c r="F115" s="358"/>
      <c r="G115" s="358"/>
      <c r="H115" s="358"/>
      <c r="I115" s="359"/>
    </row>
    <row r="116" spans="1:9" ht="15.75" thickBot="1">
      <c r="A116" s="419" t="s">
        <v>44</v>
      </c>
      <c r="B116" s="420"/>
      <c r="C116" s="420"/>
      <c r="D116" s="420"/>
      <c r="E116" s="420"/>
      <c r="F116" s="420"/>
      <c r="G116" s="420"/>
      <c r="H116" s="420"/>
      <c r="I116" s="421"/>
    </row>
  </sheetData>
  <mergeCells count="13">
    <mergeCell ref="E4:I4"/>
    <mergeCell ref="E5:I5"/>
    <mergeCell ref="A2:I2"/>
    <mergeCell ref="A3:I3"/>
    <mergeCell ref="A1:I1"/>
    <mergeCell ref="A4:D4"/>
    <mergeCell ref="A5:D5"/>
    <mergeCell ref="A115:I115"/>
    <mergeCell ref="A116:I116"/>
    <mergeCell ref="A111:I111"/>
    <mergeCell ref="A113:C113"/>
    <mergeCell ref="A6:D6"/>
    <mergeCell ref="A7:D7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78" fitToHeight="0" orientation="landscape" horizontalDpi="4294967294" verticalDpi="4294967294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06"/>
  <sheetViews>
    <sheetView tabSelected="1" zoomScaleNormal="100" workbookViewId="0">
      <pane ySplit="1" topLeftCell="A2" activePane="bottomLeft" state="frozen"/>
      <selection pane="bottomLeft" activeCell="N8" sqref="N8"/>
    </sheetView>
  </sheetViews>
  <sheetFormatPr defaultRowHeight="15"/>
  <cols>
    <col min="1" max="1" width="10.7109375" style="4" customWidth="1"/>
    <col min="2" max="2" width="12.7109375" style="227" customWidth="1"/>
    <col min="3" max="3" width="20.140625" style="227" customWidth="1"/>
    <col min="4" max="4" width="21.140625" style="230" customWidth="1"/>
    <col min="5" max="5" width="12.7109375" style="219" customWidth="1"/>
    <col min="6" max="6" width="10.140625" style="222" customWidth="1"/>
    <col min="7" max="7" width="12.28515625" style="222" customWidth="1"/>
    <col min="8" max="8" width="21.140625" style="222" customWidth="1"/>
    <col min="9" max="9" width="14.5703125" style="12" customWidth="1"/>
    <col min="10" max="16384" width="9.140625" style="1"/>
  </cols>
  <sheetData>
    <row r="1" spans="1:14" ht="68.25" customHeight="1">
      <c r="A1" s="342"/>
      <c r="B1" s="343"/>
      <c r="C1" s="343"/>
      <c r="D1" s="343"/>
      <c r="E1" s="343"/>
      <c r="F1" s="343"/>
      <c r="G1" s="343"/>
      <c r="H1" s="343"/>
      <c r="I1" s="344"/>
      <c r="J1" s="3"/>
      <c r="K1" s="3"/>
      <c r="L1" s="3"/>
      <c r="M1" s="3"/>
      <c r="N1" s="3"/>
    </row>
    <row r="2" spans="1:14">
      <c r="A2" s="345" t="str">
        <f>'PLANILHA ORÇAMENTÁRIA '!$A$2:$I$2</f>
        <v>PROPRIETÁRIO: Associação de Pais e Amigos dos Excepcionais – APAE</v>
      </c>
      <c r="B2" s="346"/>
      <c r="C2" s="346"/>
      <c r="D2" s="346"/>
      <c r="E2" s="346"/>
      <c r="F2" s="346"/>
      <c r="G2" s="346"/>
      <c r="H2" s="346"/>
      <c r="I2" s="347"/>
      <c r="J2" s="3"/>
      <c r="K2" s="3"/>
      <c r="L2" s="3"/>
      <c r="M2" s="3"/>
      <c r="N2" s="3"/>
    </row>
    <row r="3" spans="1:14" ht="16.5" customHeight="1" thickBot="1">
      <c r="A3" s="348" t="str">
        <f>'PLANILHA ORÇAMENTÁRIA '!$A$3:$I$3</f>
        <v>CNPJ: 26.511.253/0001-13</v>
      </c>
      <c r="B3" s="349"/>
      <c r="C3" s="349"/>
      <c r="D3" s="349"/>
      <c r="E3" s="349"/>
      <c r="F3" s="349"/>
      <c r="G3" s="349"/>
      <c r="H3" s="349"/>
      <c r="I3" s="350"/>
      <c r="J3" s="3"/>
      <c r="K3" s="3"/>
      <c r="L3" s="3"/>
      <c r="M3" s="3"/>
      <c r="N3" s="3"/>
    </row>
    <row r="4" spans="1:14" ht="30" customHeight="1">
      <c r="A4" s="451" t="str">
        <f>'PLANILHA ORÇAMENTÁRIA '!A4:D4</f>
        <v>OBRA: CONSTRUÇÃO DE SALA MULTIFUNCIONAIS - APAE</v>
      </c>
      <c r="B4" s="452"/>
      <c r="C4" s="452"/>
      <c r="D4" s="452"/>
      <c r="E4" s="352" t="str">
        <f>'PLANILHA ORÇAMENTÁRIA '!E4:I4</f>
        <v>DATA: JULHO DE 2021</v>
      </c>
      <c r="F4" s="352"/>
      <c r="G4" s="352"/>
      <c r="H4" s="352"/>
      <c r="I4" s="353"/>
    </row>
    <row r="5" spans="1:14" ht="20.100000000000001" customHeight="1">
      <c r="A5" s="354" t="s">
        <v>170</v>
      </c>
      <c r="B5" s="355"/>
      <c r="C5" s="355"/>
      <c r="D5" s="355"/>
      <c r="E5" s="355" t="str">
        <f>'PLANILHA ORÇAMENTÁRIA '!E5:I5</f>
        <v>REF: SINAPI MAIO DE 2021 (COM DESONERAÇÃO)</v>
      </c>
      <c r="F5" s="355"/>
      <c r="G5" s="355"/>
      <c r="H5" s="355"/>
      <c r="I5" s="356"/>
    </row>
    <row r="6" spans="1:14" ht="20.100000000000001" customHeight="1">
      <c r="A6" s="354" t="str">
        <f>'PLANILHA ORÇAMENTÁRIA '!A6:D6</f>
        <v>ENDEREÇO: RUA CAMBUÍ, Nº 116, BAIRRO JARDIM NOVO HORIZONTE</v>
      </c>
      <c r="B6" s="355"/>
      <c r="C6" s="355"/>
      <c r="D6" s="355"/>
      <c r="E6" s="355" t="s">
        <v>456</v>
      </c>
      <c r="F6" s="355"/>
      <c r="G6" s="325">
        <f>'ENCARGOS SOCIAIS'!H6:H7</f>
        <v>0.83920000000000006</v>
      </c>
      <c r="H6" s="323"/>
      <c r="I6" s="324"/>
    </row>
    <row r="7" spans="1:14" ht="28.5" customHeight="1" thickBot="1">
      <c r="A7" s="446" t="str">
        <f>'PLANILHA ORÇAMENTÁRIA '!A7:D7</f>
        <v xml:space="preserve">ÁREA CONSTRUÍDA: 82,50m² </v>
      </c>
      <c r="B7" s="447"/>
      <c r="C7" s="447"/>
      <c r="D7" s="447"/>
      <c r="E7" s="429" t="s">
        <v>10</v>
      </c>
      <c r="F7" s="429"/>
      <c r="G7" s="223">
        <f>BDI!H27</f>
        <v>0.25622683740288554</v>
      </c>
      <c r="H7" s="224"/>
      <c r="I7" s="49"/>
    </row>
    <row r="8" spans="1:14">
      <c r="A8" s="50" t="s">
        <v>4</v>
      </c>
      <c r="B8" s="445" t="s">
        <v>13</v>
      </c>
      <c r="C8" s="445"/>
      <c r="D8" s="445"/>
      <c r="E8" s="51" t="s">
        <v>6</v>
      </c>
      <c r="F8" s="444" t="s">
        <v>175</v>
      </c>
      <c r="G8" s="444"/>
      <c r="H8" s="444"/>
      <c r="I8" s="55" t="s">
        <v>176</v>
      </c>
    </row>
    <row r="9" spans="1:14" s="2" customFormat="1" ht="15.75" customHeight="1">
      <c r="A9" s="328" t="str">
        <f>'PLANILHA ORÇAMENTÁRIA '!A9</f>
        <v>1.0</v>
      </c>
      <c r="B9" s="433" t="str">
        <f>'PLANILHA ORÇAMENTÁRIA '!D9</f>
        <v>SERVIÇOS PRELIMINARES</v>
      </c>
      <c r="C9" s="434"/>
      <c r="D9" s="434"/>
      <c r="E9" s="434"/>
      <c r="F9" s="434"/>
      <c r="G9" s="434"/>
      <c r="H9" s="434"/>
      <c r="I9" s="435"/>
    </row>
    <row r="10" spans="1:14" ht="23.25" customHeight="1">
      <c r="A10" s="329" t="str">
        <f>'PLANILHA ORÇAMENTÁRIA '!A10</f>
        <v>1.1</v>
      </c>
      <c r="B10" s="439" t="str">
        <f>'PLANILHA ORÇAMENTÁRIA '!D10</f>
        <v>ADMINISTRAÇÃO DA OBRA</v>
      </c>
      <c r="C10" s="439"/>
      <c r="D10" s="439"/>
      <c r="E10" s="285" t="str">
        <f>'PLANILHA ORÇAMENTÁRIA '!E10</f>
        <v>MÊS</v>
      </c>
      <c r="F10" s="440" t="s">
        <v>209</v>
      </c>
      <c r="G10" s="440"/>
      <c r="H10" s="440"/>
      <c r="I10" s="330">
        <v>3</v>
      </c>
    </row>
    <row r="11" spans="1:14" ht="35.25" customHeight="1">
      <c r="A11" s="329" t="str">
        <f>'PLANILHA ORÇAMENTÁRIA '!A11</f>
        <v>1.2</v>
      </c>
      <c r="B11" s="439" t="str">
        <f>'PLANILHA ORÇAMENTÁRIA '!D11</f>
        <v>PLACA DE OBRA EM CHAPA DE AÇO GALVANIZADO</v>
      </c>
      <c r="C11" s="439"/>
      <c r="D11" s="439"/>
      <c r="E11" s="285" t="str">
        <f>'PLANILHA ORÇAMENTÁRIA '!E11</f>
        <v>M2</v>
      </c>
      <c r="F11" s="440" t="s">
        <v>210</v>
      </c>
      <c r="G11" s="440"/>
      <c r="H11" s="440"/>
      <c r="I11" s="330">
        <v>2.5</v>
      </c>
    </row>
    <row r="12" spans="1:14" ht="44.25" customHeight="1">
      <c r="A12" s="329" t="str">
        <f>'PLANILHA ORÇAMENTÁRIA '!A12</f>
        <v>1.3</v>
      </c>
      <c r="B12" s="448" t="str">
        <f>'PLANILHA ORÇAMENTÁRIA '!D12</f>
        <v>LOCAÇÃO CONVENCIONAL DE OBRA, UTILIZANDO GABARITO DE TÁBUAS CORRIDAS PONTALETEADAS A CADA 2,00 M - 2 UTILIZAÇÕES</v>
      </c>
      <c r="C12" s="449"/>
      <c r="D12" s="450"/>
      <c r="E12" s="285" t="str">
        <f>'PLANILHA ORÇAMENTÁRIA '!E12</f>
        <v>M</v>
      </c>
      <c r="F12" s="441" t="s">
        <v>363</v>
      </c>
      <c r="G12" s="441"/>
      <c r="H12" s="441"/>
      <c r="I12" s="330">
        <v>45</v>
      </c>
    </row>
    <row r="13" spans="1:14" ht="29.25" customHeight="1">
      <c r="A13" s="329" t="str">
        <f>'PLANILHA ORÇAMENTÁRIA '!A13</f>
        <v>1.4</v>
      </c>
      <c r="B13" s="439" t="str">
        <f>'PLANILHA ORÇAMENTÁRIA '!D13</f>
        <v>TAPUME COM COMPENSADO DE MADEIRA</v>
      </c>
      <c r="C13" s="439"/>
      <c r="D13" s="439"/>
      <c r="E13" s="285" t="str">
        <f>'PLANILHA ORÇAMENTÁRIA '!E13</f>
        <v>M2</v>
      </c>
      <c r="F13" s="441" t="s">
        <v>364</v>
      </c>
      <c r="G13" s="441"/>
      <c r="H13" s="441"/>
      <c r="I13" s="330">
        <v>70</v>
      </c>
    </row>
    <row r="14" spans="1:14" s="2" customFormat="1" ht="15.75">
      <c r="A14" s="328" t="str">
        <f>'PLANILHA ORÇAMENTÁRIA '!A15</f>
        <v>2.0</v>
      </c>
      <c r="B14" s="430" t="str">
        <f>'PLANILHA ORÇAMENTÁRIA '!D15</f>
        <v>FUNDAÇÃO</v>
      </c>
      <c r="C14" s="431"/>
      <c r="D14" s="431"/>
      <c r="E14" s="431"/>
      <c r="F14" s="431"/>
      <c r="G14" s="431"/>
      <c r="H14" s="431"/>
      <c r="I14" s="432"/>
    </row>
    <row r="15" spans="1:14" s="2" customFormat="1" ht="15.75" customHeight="1">
      <c r="A15" s="328"/>
      <c r="B15" s="430" t="str">
        <f>'PLANILHA ORÇAMENTÁRIA '!D16</f>
        <v>MOVIMENTAÇÃO DE SOLOS</v>
      </c>
      <c r="C15" s="431"/>
      <c r="D15" s="431"/>
      <c r="E15" s="431"/>
      <c r="F15" s="431"/>
      <c r="G15" s="431"/>
      <c r="H15" s="431"/>
      <c r="I15" s="432"/>
    </row>
    <row r="16" spans="1:14" ht="35.1" customHeight="1">
      <c r="A16" s="329" t="str">
        <f>'PLANILHA ORÇAMENTÁRIA '!A17</f>
        <v>2.1</v>
      </c>
      <c r="B16" s="439" t="str">
        <f>'PLANILHA ORÇAMENTÁRIA '!D17</f>
        <v>ESCAVAÇÃO MANUAL PARA BLOCO DE COROAMENTO OU SAPATA, SEM PREVISÃO DE FÔRMA</v>
      </c>
      <c r="C16" s="439"/>
      <c r="D16" s="439"/>
      <c r="E16" s="285" t="str">
        <f>'PLANILHA ORÇAMENTÁRIA '!E17</f>
        <v>M3</v>
      </c>
      <c r="F16" s="441" t="s">
        <v>376</v>
      </c>
      <c r="G16" s="441"/>
      <c r="H16" s="441"/>
      <c r="I16" s="340">
        <v>12</v>
      </c>
    </row>
    <row r="17" spans="1:9" ht="35.1" customHeight="1">
      <c r="A17" s="329" t="str">
        <f>'PLANILHA ORÇAMENTÁRIA '!A18</f>
        <v>2.2</v>
      </c>
      <c r="B17" s="439" t="str">
        <f>'PLANILHA ORÇAMENTÁRIA '!D18</f>
        <v>ESCAVAÇÃO MANUAL DE VALA PARA VIGA BALDRAME, COM PREVISÃO DE FÔRMA</v>
      </c>
      <c r="C17" s="439"/>
      <c r="D17" s="439"/>
      <c r="E17" s="285" t="str">
        <f>'PLANILHA ORÇAMENTÁRIA '!E18</f>
        <v>M3</v>
      </c>
      <c r="F17" s="441" t="s">
        <v>377</v>
      </c>
      <c r="G17" s="441"/>
      <c r="H17" s="441"/>
      <c r="I17" s="340">
        <v>0.77</v>
      </c>
    </row>
    <row r="18" spans="1:9" ht="35.1" customHeight="1">
      <c r="A18" s="329" t="str">
        <f>'PLANILHA ORÇAMENTÁRIA '!A19</f>
        <v>2.3</v>
      </c>
      <c r="B18" s="439" t="str">
        <f>'PLANILHA ORÇAMENTÁRIA '!D19</f>
        <v>ATERRO MANUAL DE VALAS COM AREIA PARA ATERRO E COMPACTAÇÃO MECANIZADA</v>
      </c>
      <c r="C18" s="439"/>
      <c r="D18" s="439"/>
      <c r="E18" s="285" t="str">
        <f>'PLANILHA ORÇAMENTÁRIA '!E19</f>
        <v>M3</v>
      </c>
      <c r="F18" s="440" t="s">
        <v>378</v>
      </c>
      <c r="G18" s="440"/>
      <c r="H18" s="440"/>
      <c r="I18" s="340">
        <v>15.32</v>
      </c>
    </row>
    <row r="19" spans="1:9" ht="19.5" customHeight="1">
      <c r="A19" s="332"/>
      <c r="B19" s="436" t="str">
        <f>'PLANILHA ORÇAMENTÁRIA '!D20</f>
        <v>SAPATAS</v>
      </c>
      <c r="C19" s="437"/>
      <c r="D19" s="437"/>
      <c r="E19" s="437"/>
      <c r="F19" s="437"/>
      <c r="G19" s="437"/>
      <c r="H19" s="437"/>
      <c r="I19" s="438"/>
    </row>
    <row r="20" spans="1:9" ht="72.75" customHeight="1">
      <c r="A20" s="329" t="str">
        <f>'PLANILHA ORÇAMENTÁRIA '!A21</f>
        <v>2.4</v>
      </c>
      <c r="B20" s="439" t="str">
        <f>'PLANILHA ORÇAMENTÁRIA '!D21</f>
        <v>LASTRO DE CONCRETO MARGRO, APROCADO EM BLOCOS DE COROAMENTO OU SAPATAS, ESPESSURA 5 CM.</v>
      </c>
      <c r="C20" s="439"/>
      <c r="D20" s="439"/>
      <c r="E20" s="285" t="str">
        <f>'PLANILHA ORÇAMENTÁRIA '!E21</f>
        <v>M2</v>
      </c>
      <c r="F20" s="440" t="s">
        <v>379</v>
      </c>
      <c r="G20" s="440"/>
      <c r="H20" s="440"/>
      <c r="I20" s="330">
        <v>12</v>
      </c>
    </row>
    <row r="21" spans="1:9" ht="72.75" customHeight="1">
      <c r="A21" s="329" t="str">
        <f>'PLANILHA ORÇAMENTÁRIA '!A22</f>
        <v>2.5</v>
      </c>
      <c r="B21" s="439" t="str">
        <f>'PLANILHA ORÇAMENTÁRIA '!D22</f>
        <v>ARMAÇÃO DE PILAR OU VIGA DE UMA ESTRUTURA CONVENCIONAL DE CONCRETO ARMADO EM UMA EDIFICAÇÕA TÉRREA OU SOBRADO UTILIZANDO AÇO CA-60 DE 5,00 MM - MONTAGEM</v>
      </c>
      <c r="C21" s="439"/>
      <c r="D21" s="439"/>
      <c r="E21" s="285" t="str">
        <f>'PLANILHA ORÇAMENTÁRIA '!E22</f>
        <v>KG</v>
      </c>
      <c r="F21" s="440" t="s">
        <v>319</v>
      </c>
      <c r="G21" s="440"/>
      <c r="H21" s="440"/>
      <c r="I21" s="330">
        <v>16.11</v>
      </c>
    </row>
    <row r="22" spans="1:9" ht="72.75" customHeight="1">
      <c r="A22" s="329" t="str">
        <f>'PLANILHA ORÇAMENTÁRIA '!A23</f>
        <v>2.6</v>
      </c>
      <c r="B22" s="439" t="str">
        <f>'PLANILHA ORÇAMENTÁRIA '!D23</f>
        <v>ARMAÇÃO DE BLOCO, VIGA BALDRAME OU SAPATA UTILIZANDO AÇO CA-50 DE 8 MM - MONTAGEM</v>
      </c>
      <c r="C22" s="439"/>
      <c r="D22" s="439"/>
      <c r="E22" s="285" t="str">
        <f>'PLANILHA ORÇAMENTÁRIA '!E23</f>
        <v>KG</v>
      </c>
      <c r="F22" s="440" t="s">
        <v>316</v>
      </c>
      <c r="G22" s="440"/>
      <c r="H22" s="440"/>
      <c r="I22" s="330">
        <v>99.47</v>
      </c>
    </row>
    <row r="23" spans="1:9" ht="72.75" customHeight="1">
      <c r="A23" s="329" t="str">
        <f>'PLANILHA ORÇAMENTÁRIA '!A24</f>
        <v>2.7</v>
      </c>
      <c r="B23" s="439" t="str">
        <f>'PLANILHA ORÇAMENTÁRIA '!D24</f>
        <v>ARMAÇÃO DE PILAR OU VIGA DE UMA ESTRUTURA CONVENCIONAL DE CONCRETO ARMADO EM UMA EDIFICAÇÕA TÉRREA OU SOBRADO UTILIZANDO AÇO CA-50 DE 10,00 MM - MONTAGEM</v>
      </c>
      <c r="C23" s="439"/>
      <c r="D23" s="439"/>
      <c r="E23" s="285" t="str">
        <f>'PLANILHA ORÇAMENTÁRIA '!E24</f>
        <v>KG</v>
      </c>
      <c r="F23" s="440" t="s">
        <v>317</v>
      </c>
      <c r="G23" s="440"/>
      <c r="H23" s="440"/>
      <c r="I23" s="330">
        <v>68.34</v>
      </c>
    </row>
    <row r="24" spans="1:9" ht="72.75" customHeight="1">
      <c r="A24" s="329" t="str">
        <f>'PLANILHA ORÇAMENTÁRIA '!A25</f>
        <v>2.8</v>
      </c>
      <c r="B24" s="439" t="str">
        <f>'PLANILHA ORÇAMENTÁRIA '!D25</f>
        <v>CORTE E DOBRA DE AÇO CA-60, DIÂMETRO DE 5,0 MM, UTILIZADO EM ESTRUTURAS DIVERSAS, EXCETO LAJE</v>
      </c>
      <c r="C24" s="439"/>
      <c r="D24" s="439"/>
      <c r="E24" s="285" t="str">
        <f>'PLANILHA ORÇAMENTÁRIA '!E25</f>
        <v>KG</v>
      </c>
      <c r="F24" s="440" t="s">
        <v>319</v>
      </c>
      <c r="G24" s="440"/>
      <c r="H24" s="440"/>
      <c r="I24" s="330">
        <v>16.11</v>
      </c>
    </row>
    <row r="25" spans="1:9" ht="72.75" customHeight="1">
      <c r="A25" s="329" t="str">
        <f>'PLANILHA ORÇAMENTÁRIA '!A26</f>
        <v>2.9</v>
      </c>
      <c r="B25" s="439" t="str">
        <f>'PLANILHA ORÇAMENTÁRIA '!D26</f>
        <v>CORTE E DOBRA DE AÇO CA-50, DIÂMETRO DE 8,0 MM, UTILIZADO EM ESTRUTURAS DIVERSAS, EXCETO LAJE</v>
      </c>
      <c r="C25" s="439"/>
      <c r="D25" s="439"/>
      <c r="E25" s="285" t="str">
        <f>'PLANILHA ORÇAMENTÁRIA '!E26</f>
        <v>KG</v>
      </c>
      <c r="F25" s="440" t="s">
        <v>316</v>
      </c>
      <c r="G25" s="440"/>
      <c r="H25" s="440"/>
      <c r="I25" s="330">
        <v>99.47</v>
      </c>
    </row>
    <row r="26" spans="1:9" ht="72.75" customHeight="1">
      <c r="A26" s="329" t="str">
        <f>'PLANILHA ORÇAMENTÁRIA '!A27</f>
        <v>2.10</v>
      </c>
      <c r="B26" s="439" t="str">
        <f>'PLANILHA ORÇAMENTÁRIA '!D27</f>
        <v>CORTE E DOBRA DE AÇO CA-50, DIÂMETRO DE 10,0 MM, UTILIZADO EM ESTRUTURAS DIVERSAS, EXCETO LAJE</v>
      </c>
      <c r="C26" s="439"/>
      <c r="D26" s="439"/>
      <c r="E26" s="285" t="str">
        <f>'PLANILHA ORÇAMENTÁRIA '!E27</f>
        <v>KG</v>
      </c>
      <c r="F26" s="440" t="s">
        <v>317</v>
      </c>
      <c r="G26" s="440"/>
      <c r="H26" s="440"/>
      <c r="I26" s="330">
        <v>68.34</v>
      </c>
    </row>
    <row r="27" spans="1:9" ht="72.75" customHeight="1">
      <c r="A27" s="329" t="str">
        <f>'PLANILHA ORÇAMENTÁRIA '!A28</f>
        <v>2.11</v>
      </c>
      <c r="B27" s="439" t="str">
        <f>'PLANILHA ORÇAMENTÁRIA '!D28</f>
        <v>FABRICAÇÃO, MONTAGEM E DESMONTAGEM DE FÔRMA PARA SAPATA,  MADEIRA SERRADA, E=25 MM, 1 UTILIZAÇÃO</v>
      </c>
      <c r="C27" s="439"/>
      <c r="D27" s="439"/>
      <c r="E27" s="285" t="str">
        <f>'PLANILHA ORÇAMENTÁRIA '!E28</f>
        <v>M2</v>
      </c>
      <c r="F27" s="440" t="s">
        <v>380</v>
      </c>
      <c r="G27" s="440"/>
      <c r="H27" s="440"/>
      <c r="I27" s="330">
        <v>9.24</v>
      </c>
    </row>
    <row r="28" spans="1:9" ht="72.75" customHeight="1">
      <c r="A28" s="329" t="str">
        <f>'PLANILHA ORÇAMENTÁRIA '!A29</f>
        <v>2.12</v>
      </c>
      <c r="B28" s="439" t="str">
        <f>'PLANILHA ORÇAMENTÁRIA '!D29</f>
        <v>CONCRETO FCK = 25 MPA, TRAÇO 1 : 2,3 : 2,7 (CIMENTO / AREIA MÉDIA / BRITA 1) - PREPARO MECÂNICO COM BETONEIRA 600 L.</v>
      </c>
      <c r="C28" s="439"/>
      <c r="D28" s="439"/>
      <c r="E28" s="285" t="str">
        <f>'PLANILHA ORÇAMENTÁRIA '!E29</f>
        <v>M3</v>
      </c>
      <c r="F28" s="440" t="s">
        <v>381</v>
      </c>
      <c r="G28" s="440"/>
      <c r="H28" s="440"/>
      <c r="I28" s="330">
        <v>4.04</v>
      </c>
    </row>
    <row r="29" spans="1:9" ht="72.75" customHeight="1">
      <c r="A29" s="329" t="str">
        <f>'PLANILHA ORÇAMENTÁRIA '!A30</f>
        <v>2.13</v>
      </c>
      <c r="B29" s="439" t="str">
        <f>'PLANILHA ORÇAMENTÁRIA '!D30</f>
        <v>LANÇAMENTO COM USO DE BALDES, ADENSAMENTO E ACABAMENTO DE CONCRETO EM ESTRUTURAS.</v>
      </c>
      <c r="C29" s="439"/>
      <c r="D29" s="439"/>
      <c r="E29" s="285" t="str">
        <f>'PLANILHA ORÇAMENTÁRIA '!E30</f>
        <v>M3</v>
      </c>
      <c r="F29" s="440" t="s">
        <v>381</v>
      </c>
      <c r="G29" s="440"/>
      <c r="H29" s="440"/>
      <c r="I29" s="330">
        <v>4.04</v>
      </c>
    </row>
    <row r="30" spans="1:9" ht="21.75" customHeight="1">
      <c r="A30" s="332"/>
      <c r="B30" s="453" t="str">
        <f>'PLANILHA ORÇAMENTÁRIA '!D31</f>
        <v>VIGAS BALDRAMES</v>
      </c>
      <c r="C30" s="453"/>
      <c r="D30" s="453"/>
      <c r="E30" s="327"/>
      <c r="F30" s="442"/>
      <c r="G30" s="442"/>
      <c r="H30" s="442"/>
      <c r="I30" s="333"/>
    </row>
    <row r="31" spans="1:9" ht="72.75" customHeight="1">
      <c r="A31" s="329" t="str">
        <f>'PLANILHA ORÇAMENTÁRIA '!A32</f>
        <v>2.14</v>
      </c>
      <c r="B31" s="439" t="str">
        <f>'PLANILHA ORÇAMENTÁRIA '!D32</f>
        <v>ARMAÇÃO DE PILAR OU VIGA DE UMA ESTRUTURA CONVENCIONAL DE CONCRETO ARMADO EM UMA EDIFICAÇÕA TÉRREA OU SOBRADO UTILIZANDO AÇO CA-60 DE 5,00 MM - MONTAGEM</v>
      </c>
      <c r="C31" s="439"/>
      <c r="D31" s="439"/>
      <c r="E31" s="285" t="str">
        <f>'PLANILHA ORÇAMENTÁRIA '!E32</f>
        <v>KG</v>
      </c>
      <c r="F31" s="440" t="s">
        <v>320</v>
      </c>
      <c r="G31" s="440"/>
      <c r="H31" s="440"/>
      <c r="I31" s="330">
        <v>44.17</v>
      </c>
    </row>
    <row r="32" spans="1:9" ht="72.75" customHeight="1">
      <c r="A32" s="329" t="str">
        <f>'PLANILHA ORÇAMENTÁRIA '!A33</f>
        <v>2.15</v>
      </c>
      <c r="B32" s="439" t="str">
        <f>'PLANILHA ORÇAMENTÁRIA '!D33</f>
        <v>ARMAÇÃO DE BLOCO, VIGA BALDRAME OU SAPATA UTILIZANDO AÇO CA-50 DE 8 MM - MONTAGEM</v>
      </c>
      <c r="C32" s="439"/>
      <c r="D32" s="439"/>
      <c r="E32" s="285" t="str">
        <f>'PLANILHA ORÇAMENTÁRIA '!E33</f>
        <v>KG</v>
      </c>
      <c r="F32" s="440" t="s">
        <v>321</v>
      </c>
      <c r="G32" s="440"/>
      <c r="H32" s="440"/>
      <c r="I32" s="330">
        <v>89.44</v>
      </c>
    </row>
    <row r="33" spans="1:9" ht="72.75" customHeight="1">
      <c r="A33" s="329" t="str">
        <f>'PLANILHA ORÇAMENTÁRIA '!A34</f>
        <v>2.16</v>
      </c>
      <c r="B33" s="439" t="str">
        <f>'PLANILHA ORÇAMENTÁRIA '!D34</f>
        <v>CORTE E DOBRA DE AÇO CA-60, DIÂMETRO DE 5,0 MM, UTILIZADO EM ESTRUTURAS DIVERSAS, EXCETO LAJE</v>
      </c>
      <c r="C33" s="439"/>
      <c r="D33" s="439"/>
      <c r="E33" s="285" t="str">
        <f>'PLANILHA ORÇAMENTÁRIA '!E34</f>
        <v>KG</v>
      </c>
      <c r="F33" s="440" t="s">
        <v>320</v>
      </c>
      <c r="G33" s="440"/>
      <c r="H33" s="440"/>
      <c r="I33" s="330">
        <v>44.17</v>
      </c>
    </row>
    <row r="34" spans="1:9" ht="72.75" customHeight="1">
      <c r="A34" s="329" t="str">
        <f>'PLANILHA ORÇAMENTÁRIA '!A35</f>
        <v>2.17</v>
      </c>
      <c r="B34" s="439" t="str">
        <f>'PLANILHA ORÇAMENTÁRIA '!D35</f>
        <v>CORTE E DOBRA DE AÇO CA-50, DIÂMETRO DE 8,0 MM, UTILIZADO EM ESTRUTURAS DIVERSAS, EXCETO LAJE</v>
      </c>
      <c r="C34" s="439"/>
      <c r="D34" s="439"/>
      <c r="E34" s="285" t="str">
        <f>'PLANILHA ORÇAMENTÁRIA '!E35</f>
        <v>KG</v>
      </c>
      <c r="F34" s="440" t="s">
        <v>321</v>
      </c>
      <c r="G34" s="440"/>
      <c r="H34" s="440"/>
      <c r="I34" s="330">
        <v>89.44</v>
      </c>
    </row>
    <row r="35" spans="1:9" ht="72.75" customHeight="1">
      <c r="A35" s="329" t="str">
        <f>'PLANILHA ORÇAMENTÁRIA '!A36</f>
        <v>2.18</v>
      </c>
      <c r="B35" s="439" t="str">
        <f>'PLANILHA ORÇAMENTÁRIA '!D36</f>
        <v>MONTAGEM E DESMONTAGEM DE FÔRMA DE VIGA, ESCORAMENTO COM PONTALETE DE MADEIRA, PÉ-DIREITO SIMPLES, EM MADEIRA SERRADA, 1 UTILIZAÇÃO</v>
      </c>
      <c r="C35" s="439"/>
      <c r="D35" s="439"/>
      <c r="E35" s="285" t="str">
        <f>'PLANILHA ORÇAMENTÁRIA '!E36</f>
        <v>M2</v>
      </c>
      <c r="F35" s="440" t="s">
        <v>382</v>
      </c>
      <c r="G35" s="440"/>
      <c r="H35" s="440"/>
      <c r="I35" s="330">
        <v>33.299999999999997</v>
      </c>
    </row>
    <row r="36" spans="1:9" ht="72.75" customHeight="1">
      <c r="A36" s="329" t="str">
        <f>'PLANILHA ORÇAMENTÁRIA '!A37</f>
        <v>2.19</v>
      </c>
      <c r="B36" s="439" t="str">
        <f>'PLANILHA ORÇAMENTÁRIA '!D37</f>
        <v>CONCRETO FCK = 25 MPA, TRAÇO 1 : 2,3 : 2,7 (CIMENTO / AREIA MÉDIA / BRITA 1) - PREPARO MECÂNICO COM BETONEIRA 600 L.</v>
      </c>
      <c r="C36" s="439"/>
      <c r="D36" s="439"/>
      <c r="E36" s="285" t="str">
        <f>'PLANILHA ORÇAMENTÁRIA '!E37</f>
        <v>M3</v>
      </c>
      <c r="F36" s="440" t="s">
        <v>383</v>
      </c>
      <c r="G36" s="440"/>
      <c r="H36" s="440"/>
      <c r="I36" s="330">
        <v>2.33</v>
      </c>
    </row>
    <row r="37" spans="1:9" ht="72.75" customHeight="1">
      <c r="A37" s="329" t="str">
        <f>'PLANILHA ORÇAMENTÁRIA '!A38</f>
        <v>2.20</v>
      </c>
      <c r="B37" s="439" t="str">
        <f>'PLANILHA ORÇAMENTÁRIA '!D38</f>
        <v>LANÇAMENTO COM USO DE BALDES, ADENSAMENTO E ACABAMENTO DE CONCRETO EM ESTRUTURAS.</v>
      </c>
      <c r="C37" s="439"/>
      <c r="D37" s="439"/>
      <c r="E37" s="285" t="str">
        <f>'PLANILHA ORÇAMENTÁRIA '!E38</f>
        <v>M3</v>
      </c>
      <c r="F37" s="440" t="s">
        <v>383</v>
      </c>
      <c r="G37" s="440"/>
      <c r="H37" s="440"/>
      <c r="I37" s="330">
        <v>2.33</v>
      </c>
    </row>
    <row r="38" spans="1:9" ht="72.75" customHeight="1">
      <c r="A38" s="329" t="str">
        <f>'PLANILHA ORÇAMENTÁRIA '!A39</f>
        <v>2.21</v>
      </c>
      <c r="B38" s="439" t="str">
        <f>'PLANILHA ORÇAMENTÁRIA '!D39</f>
        <v>IMPERMEABILIZAÇÃO DE SUPERFÍCIE COM EMULSÃO ASFÁLTICA, 2 DEMÃOS</v>
      </c>
      <c r="C38" s="439"/>
      <c r="D38" s="439"/>
      <c r="E38" s="285" t="str">
        <f>'PLANILHA ORÇAMENTÁRIA '!E39</f>
        <v>M2</v>
      </c>
      <c r="F38" s="440" t="s">
        <v>384</v>
      </c>
      <c r="G38" s="440"/>
      <c r="H38" s="440"/>
      <c r="I38" s="330">
        <v>41.07</v>
      </c>
    </row>
    <row r="39" spans="1:9" s="2" customFormat="1" ht="15.75" customHeight="1">
      <c r="A39" s="328" t="str">
        <f>'PLANILHA ORÇAMENTÁRIA '!A41</f>
        <v>3.0</v>
      </c>
      <c r="B39" s="430" t="str">
        <f>'PLANILHA ORÇAMENTÁRIA '!D41</f>
        <v>ESTRUTURA</v>
      </c>
      <c r="C39" s="431"/>
      <c r="D39" s="431"/>
      <c r="E39" s="431"/>
      <c r="F39" s="431"/>
      <c r="G39" s="431"/>
      <c r="H39" s="431"/>
      <c r="I39" s="432"/>
    </row>
    <row r="40" spans="1:9" s="2" customFormat="1" ht="15.75">
      <c r="A40" s="328"/>
      <c r="B40" s="430" t="str">
        <f>'PLANILHA ORÇAMENTÁRIA '!D42</f>
        <v>PILARES</v>
      </c>
      <c r="C40" s="431"/>
      <c r="D40" s="431"/>
      <c r="E40" s="431"/>
      <c r="F40" s="431"/>
      <c r="G40" s="431"/>
      <c r="H40" s="431"/>
      <c r="I40" s="432"/>
    </row>
    <row r="41" spans="1:9" ht="62.25" customHeight="1">
      <c r="A41" s="329" t="str">
        <f>'PLANILHA ORÇAMENTÁRIA '!A43</f>
        <v>3.1</v>
      </c>
      <c r="B41" s="439" t="str">
        <f>'PLANILHA ORÇAMENTÁRIA '!D43</f>
        <v>ARMAÇÃO DE PILAR OU VIGA DE UMA ESTRUTURA CONVENCIONAL DE CONCRETO ARMADO EM UMA EDIFICAÇÕA TÉRREA OU SOBRADO UTILIZANDO AÇO CA-60 DE 5,00 MM - MONTAGEM</v>
      </c>
      <c r="C41" s="439"/>
      <c r="D41" s="439"/>
      <c r="E41" s="285" t="str">
        <f>'PLANILHA ORÇAMENTÁRIA '!E43</f>
        <v>KG</v>
      </c>
      <c r="F41" s="440" t="s">
        <v>322</v>
      </c>
      <c r="G41" s="440"/>
      <c r="H41" s="440"/>
      <c r="I41" s="330">
        <v>44.76</v>
      </c>
    </row>
    <row r="42" spans="1:9" ht="56.25" customHeight="1">
      <c r="A42" s="329" t="str">
        <f>'PLANILHA ORÇAMENTÁRIA '!A44</f>
        <v>3.2</v>
      </c>
      <c r="B42" s="439" t="str">
        <f>'PLANILHA ORÇAMENTÁRIA '!D44</f>
        <v>ARMAÇÃO DE PILAR OU VIGA DE UMA ESTRUTURA CONVENCIONAL DE CONCRETO ARMADO EM UMA EDIFICAÇÕA TÉRREA OU SOBRADO UTILIZANDO AÇO CA-50 DE 10,00 MM - MONTAGEM</v>
      </c>
      <c r="C42" s="439"/>
      <c r="D42" s="439"/>
      <c r="E42" s="285" t="str">
        <f>'PLANILHA ORÇAMENTÁRIA '!E44</f>
        <v>KG</v>
      </c>
      <c r="F42" s="440" t="s">
        <v>323</v>
      </c>
      <c r="G42" s="440"/>
      <c r="H42" s="440"/>
      <c r="I42" s="330">
        <v>141.47</v>
      </c>
    </row>
    <row r="43" spans="1:9" ht="37.5" customHeight="1">
      <c r="A43" s="329" t="str">
        <f>'PLANILHA ORÇAMENTÁRIA '!A45</f>
        <v>3.3</v>
      </c>
      <c r="B43" s="439" t="str">
        <f>'PLANILHA ORÇAMENTÁRIA '!D45</f>
        <v>CORTE E DOBRA DE AÇO CA-60, DIÂMETRO DE 5,0 MM, UTILIZADO EM ESTRUTURAS DIVERSAS, EXCETO LAJE</v>
      </c>
      <c r="C43" s="439"/>
      <c r="D43" s="439"/>
      <c r="E43" s="285" t="str">
        <f>'PLANILHA ORÇAMENTÁRIA '!E45</f>
        <v>KG</v>
      </c>
      <c r="F43" s="440" t="s">
        <v>322</v>
      </c>
      <c r="G43" s="440"/>
      <c r="H43" s="440"/>
      <c r="I43" s="330">
        <v>44.76</v>
      </c>
    </row>
    <row r="44" spans="1:9" ht="37.5" customHeight="1">
      <c r="A44" s="329" t="str">
        <f>'PLANILHA ORÇAMENTÁRIA '!A46</f>
        <v>3.4</v>
      </c>
      <c r="B44" s="439" t="str">
        <f>'PLANILHA ORÇAMENTÁRIA '!D46</f>
        <v>CORTE E DOBRA DE AÇO CA-50, DIÂMETRO DE 10,0 MM, UTILIZADO EM ESTRUTURAS DIVERSAS, EXCETO LAJE</v>
      </c>
      <c r="C44" s="439"/>
      <c r="D44" s="439"/>
      <c r="E44" s="285" t="str">
        <f>'PLANILHA ORÇAMENTÁRIA '!E46</f>
        <v>KG</v>
      </c>
      <c r="F44" s="440" t="s">
        <v>323</v>
      </c>
      <c r="G44" s="440"/>
      <c r="H44" s="440"/>
      <c r="I44" s="330">
        <v>141.47</v>
      </c>
    </row>
    <row r="45" spans="1:9" ht="69.75" customHeight="1">
      <c r="A45" s="329" t="str">
        <f>'PLANILHA ORÇAMENTÁRIA '!A47</f>
        <v>3.5</v>
      </c>
      <c r="B45" s="439" t="str">
        <f>'PLANILHA ORÇAMENTÁRIA '!D47</f>
        <v>MONTAGEM E DESMONTAGEM DE FÔRMA DE VIGA, ESCORAMENTO COM PONTALETE DE MADEIRA, PÉ-DIREITO SIMPLES, EM MADEIRA SERRADA, 1 UTILIZAÇÃO</v>
      </c>
      <c r="C45" s="439"/>
      <c r="D45" s="439"/>
      <c r="E45" s="285" t="str">
        <f>'PLANILHA ORÇAMENTÁRIA '!E47</f>
        <v>M2</v>
      </c>
      <c r="F45" s="440" t="s">
        <v>324</v>
      </c>
      <c r="G45" s="440"/>
      <c r="H45" s="440"/>
      <c r="I45" s="330">
        <v>37.01</v>
      </c>
    </row>
    <row r="46" spans="1:9" ht="37.5" customHeight="1">
      <c r="A46" s="329" t="str">
        <f>'PLANILHA ORÇAMENTÁRIA '!A48</f>
        <v>3.6</v>
      </c>
      <c r="B46" s="439" t="str">
        <f>'PLANILHA ORÇAMENTÁRIA '!D48</f>
        <v>CONCRETO FCK = 30 MPA, TRAÇO 1 : 2,3 : 2,7 (CIMENTO / AREIA MÉDIA / BRITA 1) - PREPARO MECÂNICO COM BETONEIRA 600 L.</v>
      </c>
      <c r="C46" s="439"/>
      <c r="D46" s="439"/>
      <c r="E46" s="285" t="str">
        <f>'PLANILHA ORÇAMENTÁRIA '!E48</f>
        <v>M3</v>
      </c>
      <c r="F46" s="440" t="s">
        <v>325</v>
      </c>
      <c r="G46" s="440"/>
      <c r="H46" s="440"/>
      <c r="I46" s="330">
        <v>2.36</v>
      </c>
    </row>
    <row r="47" spans="1:9" ht="37.5" customHeight="1">
      <c r="A47" s="329" t="str">
        <f>'PLANILHA ORÇAMENTÁRIA '!A49</f>
        <v>3.7</v>
      </c>
      <c r="B47" s="439" t="str">
        <f>'PLANILHA ORÇAMENTÁRIA '!D49</f>
        <v>LANÇAMENTO COM USO DE BALDES, ADENSAMENTO E ACABAMENTO DE CONCRETO EM ESTRUTURAS.</v>
      </c>
      <c r="C47" s="439"/>
      <c r="D47" s="439"/>
      <c r="E47" s="285" t="str">
        <f>'PLANILHA ORÇAMENTÁRIA '!E49</f>
        <v>M3</v>
      </c>
      <c r="F47" s="440" t="s">
        <v>325</v>
      </c>
      <c r="G47" s="440"/>
      <c r="H47" s="440"/>
      <c r="I47" s="330">
        <v>2.36</v>
      </c>
    </row>
    <row r="48" spans="1:9">
      <c r="A48" s="332"/>
      <c r="B48" s="336" t="str">
        <f>'PLANILHA ORÇAMENTÁRIA '!D50</f>
        <v>VIGAS</v>
      </c>
      <c r="C48" s="337"/>
      <c r="D48" s="337"/>
      <c r="E48" s="337"/>
      <c r="F48" s="337"/>
      <c r="G48" s="337"/>
      <c r="H48" s="337"/>
      <c r="I48" s="338"/>
    </row>
    <row r="49" spans="1:9" ht="37.5" customHeight="1">
      <c r="A49" s="329" t="str">
        <f>'PLANILHA ORÇAMENTÁRIA '!A51</f>
        <v>3.8</v>
      </c>
      <c r="B49" s="439" t="str">
        <f>'PLANILHA ORÇAMENTÁRIA '!D51</f>
        <v>ARMAÇÃO DE PILAR OU VIGA DE UMA ESTRUTURA CONVENCIONAL DE CONCRETO ARMADO EM UMA EDIFICAÇÕA TÉRREA OU SOBRADO UTILIZANDO AÇO CA-60 DE 5,00 MM - MONTAGEM</v>
      </c>
      <c r="C49" s="439"/>
      <c r="D49" s="439"/>
      <c r="E49" s="285" t="str">
        <f>'PLANILHA ORÇAMENTÁRIA '!E51</f>
        <v>KG</v>
      </c>
      <c r="F49" s="441" t="s">
        <v>331</v>
      </c>
      <c r="G49" s="441"/>
      <c r="H49" s="441"/>
      <c r="I49" s="330">
        <v>56.11</v>
      </c>
    </row>
    <row r="50" spans="1:9" ht="37.5" customHeight="1">
      <c r="A50" s="329" t="str">
        <f>'PLANILHA ORÇAMENTÁRIA '!A52</f>
        <v>3.9</v>
      </c>
      <c r="B50" s="439" t="str">
        <f>'PLANILHA ORÇAMENTÁRIA '!D52</f>
        <v>ARMAÇÃO DE PILAR OU VIGA DE UMA ESTRUTURA CONVENCIONAL DE CONCRETO ARMADO EM UMA EDIFICAÇÕA TÉRREA OU SOBRADO UTILIZANDO AÇO CA-50 DE 10,00 MM - MONTAGEM</v>
      </c>
      <c r="C50" s="439"/>
      <c r="D50" s="439"/>
      <c r="E50" s="285" t="str">
        <f>'PLANILHA ORÇAMENTÁRIA '!E52</f>
        <v>KG</v>
      </c>
      <c r="F50" s="441" t="s">
        <v>332</v>
      </c>
      <c r="G50" s="441"/>
      <c r="H50" s="441"/>
      <c r="I50" s="330">
        <v>177.47</v>
      </c>
    </row>
    <row r="51" spans="1:9" ht="37.5" customHeight="1">
      <c r="A51" s="329" t="str">
        <f>'PLANILHA ORÇAMENTÁRIA '!A53</f>
        <v>3.10</v>
      </c>
      <c r="B51" s="439" t="str">
        <f>'PLANILHA ORÇAMENTÁRIA '!D53</f>
        <v>CORTE E DOBRA DE AÇO CA-60, DIÂMETRO DE 5,0 MM, UTILIZADO EM ESTRUTURAS DIVERSAS, EXCETO LAJE</v>
      </c>
      <c r="C51" s="439"/>
      <c r="D51" s="439"/>
      <c r="E51" s="285" t="str">
        <f>'PLANILHA ORÇAMENTÁRIA '!E53</f>
        <v>KG</v>
      </c>
      <c r="F51" s="441" t="s">
        <v>331</v>
      </c>
      <c r="G51" s="441"/>
      <c r="H51" s="441"/>
      <c r="I51" s="330">
        <v>56.11</v>
      </c>
    </row>
    <row r="52" spans="1:9" ht="37.5" customHeight="1">
      <c r="A52" s="329" t="str">
        <f>'PLANILHA ORÇAMENTÁRIA '!A54</f>
        <v>3.11</v>
      </c>
      <c r="B52" s="439" t="str">
        <f>'PLANILHA ORÇAMENTÁRIA '!D54</f>
        <v>CORTE E DOBRA DE AÇO CA-50, DIÂMETRO DE 10,0 MM, UTILIZADO EM ESTRUTURAS DIVERSAS, EXCETO LAJE</v>
      </c>
      <c r="C52" s="439"/>
      <c r="D52" s="439"/>
      <c r="E52" s="285" t="str">
        <f>'PLANILHA ORÇAMENTÁRIA '!E54</f>
        <v>KG</v>
      </c>
      <c r="F52" s="441" t="s">
        <v>332</v>
      </c>
      <c r="G52" s="441"/>
      <c r="H52" s="441"/>
      <c r="I52" s="330">
        <v>177.47</v>
      </c>
    </row>
    <row r="53" spans="1:9" ht="45.75" customHeight="1">
      <c r="A53" s="329" t="str">
        <f>'PLANILHA ORÇAMENTÁRIA '!A55</f>
        <v>3.12</v>
      </c>
      <c r="B53" s="439" t="str">
        <f>'PLANILHA ORÇAMENTÁRIA '!D55</f>
        <v>MONTAGEM E DESMONTAGEM DE FÔRMA DE VIGA, ESCORAMENTO COM PONTALETE DE MADEIRA, PÉ-DIREITO SIMPLES, EM MADEIRA SERRADA, 1 UTILIZAÇÃO</v>
      </c>
      <c r="C53" s="439"/>
      <c r="D53" s="439"/>
      <c r="E53" s="285" t="str">
        <f>'PLANILHA ORÇAMENTÁRIA '!E55</f>
        <v>M2</v>
      </c>
      <c r="F53" s="441" t="s">
        <v>330</v>
      </c>
      <c r="G53" s="441"/>
      <c r="H53" s="441"/>
      <c r="I53" s="330">
        <v>42.3</v>
      </c>
    </row>
    <row r="54" spans="1:9" ht="37.5" customHeight="1">
      <c r="A54" s="329" t="str">
        <f>'PLANILHA ORÇAMENTÁRIA '!A56</f>
        <v>3.13</v>
      </c>
      <c r="B54" s="439" t="str">
        <f>'PLANILHA ORÇAMENTÁRIA '!D56</f>
        <v>CONCRETO FCK = 30 MPA, TRAÇO 1 : 2,3 : 2,7 (CIMENTO / AREIA MÉDIA / BRITA 1) - PREPARO MECÂNICO COM BETONEIRA 600 L.</v>
      </c>
      <c r="C54" s="439"/>
      <c r="D54" s="439"/>
      <c r="E54" s="285" t="str">
        <f>'PLANILHA ORÇAMENTÁRIA '!E56</f>
        <v>M3</v>
      </c>
      <c r="F54" s="441" t="s">
        <v>329</v>
      </c>
      <c r="G54" s="441"/>
      <c r="H54" s="441"/>
      <c r="I54" s="330">
        <v>2.96</v>
      </c>
    </row>
    <row r="55" spans="1:9" ht="37.5" customHeight="1">
      <c r="A55" s="329" t="str">
        <f>'PLANILHA ORÇAMENTÁRIA '!A57</f>
        <v>3.14</v>
      </c>
      <c r="B55" s="439" t="str">
        <f>'PLANILHA ORÇAMENTÁRIA '!D57</f>
        <v>LANÇAMENTO COM USO DE BALDES, ADENSAMENTO E ACABAMENTO DE CONCRETO EM ESTRUTURAS.</v>
      </c>
      <c r="C55" s="439"/>
      <c r="D55" s="439"/>
      <c r="E55" s="285" t="str">
        <f>'PLANILHA ORÇAMENTÁRIA '!E57</f>
        <v>M3</v>
      </c>
      <c r="F55" s="441" t="s">
        <v>329</v>
      </c>
      <c r="G55" s="441"/>
      <c r="H55" s="441"/>
      <c r="I55" s="330">
        <v>2.96</v>
      </c>
    </row>
    <row r="56" spans="1:9" ht="37.5" customHeight="1">
      <c r="A56" s="329" t="str">
        <f>'PLANILHA ORÇAMENTÁRIA '!A58</f>
        <v>3.15</v>
      </c>
      <c r="B56" s="439" t="str">
        <f>'PLANILHA ORÇAMENTÁRIA '!D58</f>
        <v>VERGA MOLDADA IN LOCO EM CINCRETO PARA JANELAS COM MAIS DE 1,5 M DE VÃO</v>
      </c>
      <c r="C56" s="439"/>
      <c r="D56" s="439"/>
      <c r="E56" s="285" t="str">
        <f>'PLANILHA ORÇAMENTÁRIA '!E58</f>
        <v>M</v>
      </c>
      <c r="F56" s="441" t="s">
        <v>328</v>
      </c>
      <c r="G56" s="441"/>
      <c r="H56" s="441"/>
      <c r="I56" s="330">
        <v>9.5</v>
      </c>
    </row>
    <row r="57" spans="1:9" ht="37.5" customHeight="1">
      <c r="A57" s="329" t="str">
        <f>'PLANILHA ORÇAMENTÁRIA '!A59</f>
        <v>3.16</v>
      </c>
      <c r="B57" s="439" t="str">
        <f>'PLANILHA ORÇAMENTÁRIA '!D59</f>
        <v>VERGA MOLDADA IN LOCO EM CONCRETO PARA PORTAS COM ATÉ 1,5 M DE VÃO</v>
      </c>
      <c r="C57" s="439"/>
      <c r="D57" s="439"/>
      <c r="E57" s="285" t="str">
        <f>'PLANILHA ORÇAMENTÁRIA '!E59</f>
        <v>M</v>
      </c>
      <c r="F57" s="441" t="s">
        <v>327</v>
      </c>
      <c r="G57" s="441"/>
      <c r="H57" s="441"/>
      <c r="I57" s="330">
        <v>3</v>
      </c>
    </row>
    <row r="58" spans="1:9" ht="37.5" customHeight="1">
      <c r="A58" s="329" t="str">
        <f>'PLANILHA ORÇAMENTÁRIA '!A60</f>
        <v>3.17</v>
      </c>
      <c r="B58" s="439" t="str">
        <f>'PLANILHA ORÇAMENTÁRIA '!D60</f>
        <v>CONTRAVERGA MOLDADA IN LOCO EM CONCRETO PARA VÃOS DE MAIS DE 1,5 M DE COMPRIMENTO</v>
      </c>
      <c r="C58" s="439"/>
      <c r="D58" s="439"/>
      <c r="E58" s="285" t="str">
        <f>'PLANILHA ORÇAMENTÁRIA '!E60</f>
        <v>M</v>
      </c>
      <c r="F58" s="441" t="s">
        <v>326</v>
      </c>
      <c r="G58" s="441"/>
      <c r="H58" s="441"/>
      <c r="I58" s="330">
        <v>19.09</v>
      </c>
    </row>
    <row r="59" spans="1:9">
      <c r="A59" s="332" t="str">
        <f>'PLANILHA ORÇAMENTÁRIA '!A62</f>
        <v>4.0</v>
      </c>
      <c r="B59" s="436" t="str">
        <f>'PLANILHA ORÇAMENTÁRIA '!D62</f>
        <v>ALVENARIA</v>
      </c>
      <c r="C59" s="437"/>
      <c r="D59" s="437"/>
      <c r="E59" s="437"/>
      <c r="F59" s="437"/>
      <c r="G59" s="437"/>
      <c r="H59" s="437"/>
      <c r="I59" s="438"/>
    </row>
    <row r="60" spans="1:9" ht="78" customHeight="1">
      <c r="A60" s="329" t="str">
        <f>'PLANILHA ORÇAMENTÁRIA '!A63</f>
        <v>4.1</v>
      </c>
      <c r="B60" s="439" t="str">
        <f>'PLANILHA ORÇAMENTÁRIA '!D63</f>
        <v>(COMPOSIÇÃO REPRESENTATIVA) DO SERVIÇO DE ALVENARIA DE VEDAÇÃO DE BLOCOS VAZADOS DE CERÂMICA DE 14X9X19 (ESPESSURA 14CM), PARA EDIFICAÇÃO HABITACIONAL UNIFAMILIAR (CASA) E EDIFICAÇÃO PÚBLICA PADRÃO</v>
      </c>
      <c r="C60" s="439"/>
      <c r="D60" s="439"/>
      <c r="E60" s="285" t="str">
        <f>'PLANILHA ORÇAMENTÁRIA '!E63</f>
        <v>M2</v>
      </c>
      <c r="F60" s="441" t="s">
        <v>333</v>
      </c>
      <c r="G60" s="441"/>
      <c r="H60" s="441"/>
      <c r="I60" s="330">
        <v>153.37</v>
      </c>
    </row>
    <row r="61" spans="1:9" s="2" customFormat="1" ht="15.75" customHeight="1">
      <c r="A61" s="328" t="str">
        <f>'PLANILHA ORÇAMENTÁRIA '!A65</f>
        <v>5.0</v>
      </c>
      <c r="B61" s="433" t="str">
        <f>'PLANILHA ORÇAMENTÁRIA '!D65</f>
        <v>REVESTIMENTO</v>
      </c>
      <c r="C61" s="434"/>
      <c r="D61" s="434"/>
      <c r="E61" s="434"/>
      <c r="F61" s="434"/>
      <c r="G61" s="434"/>
      <c r="H61" s="434"/>
      <c r="I61" s="435"/>
    </row>
    <row r="62" spans="1:9" ht="54.75" customHeight="1">
      <c r="A62" s="329" t="str">
        <f>'PLANILHA ORÇAMENTÁRIA '!A66</f>
        <v>5.1</v>
      </c>
      <c r="B62" s="439" t="str">
        <f>'PLANILHA ORÇAMENTÁRIA '!D66</f>
        <v>CHAPISCO APLICADO EM ALVENARIA (COM PRESENÇA DE VÃOS) E ESTRUTURA DE CONCRETO DE FACHADA, COM COLHER DE PEDREIRO. ARGAMASSA TRAÇO 1:3 COM PREPARO EM BETONEIRA 400L.</v>
      </c>
      <c r="C62" s="439"/>
      <c r="D62" s="439"/>
      <c r="E62" s="285" t="str">
        <f>'PLANILHA ORÇAMENTÁRIA '!E66</f>
        <v>M2</v>
      </c>
      <c r="F62" s="440" t="s">
        <v>334</v>
      </c>
      <c r="G62" s="440"/>
      <c r="H62" s="440"/>
      <c r="I62" s="330">
        <v>314.83</v>
      </c>
    </row>
    <row r="63" spans="1:9" ht="85.5" customHeight="1">
      <c r="A63" s="329" t="str">
        <f>'PLANILHA ORÇAMENTÁRIA '!A67</f>
        <v>5.2</v>
      </c>
      <c r="B63" s="439" t="str">
        <f>'PLANILHA ORÇAMENTÁRIA '!D67</f>
        <v>(COMPOSIÇÃO REPRESENTATIVA) DE SERVIÇO DE EMBOÇO/MASSA ÚNICA, APLICADO MANUALMENTE, TRAÇO 1:2:8, EM BETONEIRA DE 400L, PAREDES INTERNAS, COM EXECUÇÃO DE TALISCAS, EDIFICAÇÃO HABITACIONAL UNIFAMILIAR (CASAS) E EDIFICAÇÃO PÚBLICA PADRÃO.</v>
      </c>
      <c r="C63" s="439"/>
      <c r="D63" s="439"/>
      <c r="E63" s="285" t="str">
        <f>'PLANILHA ORÇAMENTÁRIA '!E67</f>
        <v>M2</v>
      </c>
      <c r="F63" s="440" t="s">
        <v>334</v>
      </c>
      <c r="G63" s="440"/>
      <c r="H63" s="440"/>
      <c r="I63" s="330">
        <v>314.83</v>
      </c>
    </row>
    <row r="64" spans="1:9" s="2" customFormat="1" ht="15.75">
      <c r="A64" s="328" t="str">
        <f>'PLANILHA ORÇAMENTÁRIA '!A69</f>
        <v>6.0</v>
      </c>
      <c r="B64" s="334" t="str">
        <f>'PLANILHA ORÇAMENTÁRIA '!D69</f>
        <v>PINTURA</v>
      </c>
      <c r="C64" s="335"/>
      <c r="D64" s="335"/>
      <c r="E64" s="335"/>
      <c r="F64" s="335"/>
      <c r="G64" s="335"/>
      <c r="H64" s="335"/>
      <c r="I64" s="339"/>
    </row>
    <row r="65" spans="1:9" ht="54.75" customHeight="1">
      <c r="A65" s="329" t="str">
        <f>'PLANILHA ORÇAMENTÁRIA '!A70</f>
        <v>6.1</v>
      </c>
      <c r="B65" s="439" t="str">
        <f>'PLANILHA ORÇAMENTÁRIA '!D70</f>
        <v>APLICAÇÃO DE FUNDO SELADOR ACRÍLICO EM TETO, UMA DEMÃO</v>
      </c>
      <c r="C65" s="439"/>
      <c r="D65" s="439"/>
      <c r="E65" s="285" t="str">
        <f>'PLANILHA ORÇAMENTÁRIA '!E70</f>
        <v>M2</v>
      </c>
      <c r="F65" s="440" t="s">
        <v>335</v>
      </c>
      <c r="G65" s="440"/>
      <c r="H65" s="440"/>
      <c r="I65" s="330">
        <v>74.569999999999993</v>
      </c>
    </row>
    <row r="66" spans="1:9" ht="85.5" customHeight="1">
      <c r="A66" s="329" t="str">
        <f>'PLANILHA ORÇAMENTÁRIA '!A71</f>
        <v>6.2</v>
      </c>
      <c r="B66" s="439" t="str">
        <f>'PLANILHA ORÇAMENTÁRIA '!D71</f>
        <v>APLICAÇÃO DE FUNDO SELADOR ACRÍLICO EM PAREDES, UMA DEMÃO.</v>
      </c>
      <c r="C66" s="439"/>
      <c r="D66" s="439"/>
      <c r="E66" s="285" t="str">
        <f>'PLANILHA ORÇAMENTÁRIA '!E71</f>
        <v>M2</v>
      </c>
      <c r="F66" s="440" t="s">
        <v>334</v>
      </c>
      <c r="G66" s="440"/>
      <c r="H66" s="440"/>
      <c r="I66" s="330">
        <v>314.83</v>
      </c>
    </row>
    <row r="67" spans="1:9" ht="51" customHeight="1">
      <c r="A67" s="329" t="str">
        <f>'PLANILHA ORÇAMENTÁRIA '!A72</f>
        <v>6.3</v>
      </c>
      <c r="B67" s="439" t="str">
        <f>'PLANILHA ORÇAMENTÁRIA '!D72</f>
        <v>APLICAÇÃO E LIXAMENTO DE MASSA LÁTEX EM TETO, UMA DEMÃO</v>
      </c>
      <c r="C67" s="439"/>
      <c r="D67" s="439"/>
      <c r="E67" s="285" t="str">
        <f>'PLANILHA ORÇAMENTÁRIA '!E72</f>
        <v>M2</v>
      </c>
      <c r="F67" s="440" t="s">
        <v>335</v>
      </c>
      <c r="G67" s="440"/>
      <c r="H67" s="440"/>
      <c r="I67" s="330">
        <v>74.569999999999993</v>
      </c>
    </row>
    <row r="68" spans="1:9" ht="51" customHeight="1">
      <c r="A68" s="329" t="str">
        <f>'PLANILHA ORÇAMENTÁRIA '!A73</f>
        <v>6.4</v>
      </c>
      <c r="B68" s="439" t="str">
        <f>'PLANILHA ORÇAMENTÁRIA '!D73</f>
        <v>APLICAÇÃO E LIXAMENTO DE MASSA LÁTEX EM PAREDES, UMA DEMÃO</v>
      </c>
      <c r="C68" s="439"/>
      <c r="D68" s="439"/>
      <c r="E68" s="285" t="str">
        <f>'PLANILHA ORÇAMENTÁRIA '!E73</f>
        <v>M2</v>
      </c>
      <c r="F68" s="440" t="s">
        <v>334</v>
      </c>
      <c r="G68" s="440"/>
      <c r="H68" s="440"/>
      <c r="I68" s="330">
        <v>314.83</v>
      </c>
    </row>
    <row r="69" spans="1:9" ht="51" customHeight="1">
      <c r="A69" s="329" t="str">
        <f>'PLANILHA ORÇAMENTÁRIA '!A74</f>
        <v>6.5</v>
      </c>
      <c r="B69" s="439" t="str">
        <f>'PLANILHA ORÇAMENTÁRIA '!D74</f>
        <v>APLICAÇÃO MANUAL DE PINTURA COM TINTA LÁTEX ACÍLICA EM TETO, DUAS DEMÃOS</v>
      </c>
      <c r="C69" s="439"/>
      <c r="D69" s="439"/>
      <c r="E69" s="285" t="str">
        <f>'PLANILHA ORÇAMENTÁRIA '!E74</f>
        <v>M2</v>
      </c>
      <c r="F69" s="440" t="s">
        <v>335</v>
      </c>
      <c r="G69" s="440"/>
      <c r="H69" s="440"/>
      <c r="I69" s="330">
        <v>74.569999999999993</v>
      </c>
    </row>
    <row r="70" spans="1:9" ht="51" customHeight="1">
      <c r="A70" s="329" t="str">
        <f>'PLANILHA ORÇAMENTÁRIA '!A75</f>
        <v>6.6</v>
      </c>
      <c r="B70" s="439" t="str">
        <f>'PLANILHA ORÇAMENTÁRIA '!D75</f>
        <v>APLICAÇÃO MANUAL DE PINTURA COM TINTA LÁTEX ACÍLICA EM PAREDES, DUAS DEMÃOS</v>
      </c>
      <c r="C70" s="439"/>
      <c r="D70" s="439"/>
      <c r="E70" s="285" t="str">
        <f>'PLANILHA ORÇAMENTÁRIA '!E75</f>
        <v>M2</v>
      </c>
      <c r="F70" s="440" t="s">
        <v>334</v>
      </c>
      <c r="G70" s="440"/>
      <c r="H70" s="440"/>
      <c r="I70" s="330">
        <v>314.83</v>
      </c>
    </row>
    <row r="71" spans="1:9" s="2" customFormat="1" ht="15.75" customHeight="1">
      <c r="A71" s="328" t="str">
        <f>'PLANILHA ORÇAMENTÁRIA '!A77</f>
        <v>7.0</v>
      </c>
      <c r="B71" s="430" t="str">
        <f>'PLANILHA ORÇAMENTÁRIA '!D77</f>
        <v>COBERTURA</v>
      </c>
      <c r="C71" s="431"/>
      <c r="D71" s="431"/>
      <c r="E71" s="431"/>
      <c r="F71" s="431"/>
      <c r="G71" s="431"/>
      <c r="H71" s="431"/>
      <c r="I71" s="432"/>
    </row>
    <row r="72" spans="1:9" ht="85.5" customHeight="1">
      <c r="A72" s="329" t="str">
        <f>'PLANILHA ORÇAMENTÁRIA '!A78</f>
        <v>7.1</v>
      </c>
      <c r="B72" s="439" t="str">
        <f>'PLANILHA ORÇAMENTÁRIA '!D78</f>
        <v>FABRICAÇÃO E INSTALAÇÃO DE TESOURA INTEIRA EM AÇO, VÃO DE 8M, PARA TELHA ONDULADA DE FIBROCIMENTO, METÁLICA, PLÁSTICA OU TERMOACÚSTICA, INCLUSO IÇAMENTO</v>
      </c>
      <c r="C72" s="439"/>
      <c r="D72" s="439"/>
      <c r="E72" s="285" t="str">
        <f>'PLANILHA ORÇAMENTÁRIA '!E78</f>
        <v>UND.</v>
      </c>
      <c r="F72" s="440" t="s">
        <v>337</v>
      </c>
      <c r="G72" s="440"/>
      <c r="H72" s="440"/>
      <c r="I72" s="330">
        <v>4</v>
      </c>
    </row>
    <row r="73" spans="1:9" ht="55.5" customHeight="1">
      <c r="A73" s="329" t="str">
        <f>'PLANILHA ORÇAMENTÁRIA '!A79</f>
        <v>7.2</v>
      </c>
      <c r="B73" s="439" t="str">
        <f>'PLANILHA ORÇAMENTÁRIA '!D79</f>
        <v>TRAMA DE AÇO COMPOSTA POR TERÇAS PARA TELHADOS DE ATÉ 2 ÁGUAS ARA TELHA ONDULADA DE FIBROCIMENTO, METÁLICA, PLÁSTICA OU TERMOACÚSTICA, INCLUSO TRANSPORTE VERTICAL</v>
      </c>
      <c r="C73" s="439"/>
      <c r="D73" s="439"/>
      <c r="E73" s="285" t="str">
        <f>'PLANILHA ORÇAMENTÁRIA '!E79</f>
        <v>M2</v>
      </c>
      <c r="F73" s="441" t="s">
        <v>338</v>
      </c>
      <c r="G73" s="441"/>
      <c r="H73" s="441"/>
      <c r="I73" s="330">
        <v>96.99</v>
      </c>
    </row>
    <row r="74" spans="1:9" ht="51" customHeight="1">
      <c r="A74" s="329" t="str">
        <f>'PLANILHA ORÇAMENTÁRIA '!A80</f>
        <v>7.3</v>
      </c>
      <c r="B74" s="439" t="str">
        <f>'PLANILHA ORÇAMENTÁRIA '!D80</f>
        <v>TELHAMENTO COM TELHA TERMOACÚSTICA E=30 MM, COM ATÉ 2 ÁGUAS, INCLUSO IÇAMENTO</v>
      </c>
      <c r="C74" s="439"/>
      <c r="D74" s="439"/>
      <c r="E74" s="285" t="str">
        <f>'PLANILHA ORÇAMENTÁRIA '!E80</f>
        <v>M2</v>
      </c>
      <c r="F74" s="441" t="s">
        <v>338</v>
      </c>
      <c r="G74" s="441"/>
      <c r="H74" s="441"/>
      <c r="I74" s="330">
        <v>96.99</v>
      </c>
    </row>
    <row r="75" spans="1:9" ht="51" customHeight="1">
      <c r="A75" s="329" t="str">
        <f>'PLANILHA ORÇAMENTÁRIA '!A81</f>
        <v>7.4</v>
      </c>
      <c r="B75" s="439" t="str">
        <f>'PLANILHA ORÇAMENTÁRIA '!D81</f>
        <v>CALHA EM CHAPA DE AÇO GALVANIZADO NÚMERO 24, DESENVOLVIMENTO DE 50 CM, INCLUSO TRANSPORTE VERTICAL</v>
      </c>
      <c r="C75" s="439"/>
      <c r="D75" s="439"/>
      <c r="E75" s="285" t="str">
        <f>'PLANILHA ORÇAMENTÁRIA '!E81</f>
        <v>M</v>
      </c>
      <c r="F75" s="441" t="s">
        <v>339</v>
      </c>
      <c r="G75" s="441"/>
      <c r="H75" s="441"/>
      <c r="I75" s="330">
        <v>12.2</v>
      </c>
    </row>
    <row r="76" spans="1:9" ht="51" customHeight="1">
      <c r="A76" s="329" t="str">
        <f>'PLANILHA ORÇAMENTÁRIA '!A82</f>
        <v>7.5</v>
      </c>
      <c r="B76" s="439" t="str">
        <f>'PLANILHA ORÇAMENTÁRIA '!D82</f>
        <v>RUFO EM CHAPA DE AÇO GALVANIZADO NÚMERO 24, CORTE DE 25 CM, INCLUSO TRANSPORTE VERTICAL</v>
      </c>
      <c r="C76" s="439"/>
      <c r="D76" s="439"/>
      <c r="E76" s="285" t="str">
        <f>'PLANILHA ORÇAMENTÁRIA '!E82</f>
        <v>M</v>
      </c>
      <c r="F76" s="441" t="s">
        <v>340</v>
      </c>
      <c r="G76" s="441"/>
      <c r="H76" s="441"/>
      <c r="I76" s="330">
        <v>11</v>
      </c>
    </row>
    <row r="77" spans="1:9" ht="51" customHeight="1">
      <c r="A77" s="329" t="str">
        <f>'PLANILHA ORÇAMENTÁRIA '!A83</f>
        <v>7.6</v>
      </c>
      <c r="B77" s="439" t="str">
        <f>'PLANILHA ORÇAMENTÁRIA '!D83</f>
        <v>PINTURA COM TINTA ALQUÍDICA DE FUNDO (TIPO ZARCÃO) PULVERIZADA SOBRE SUPERFÍCIES METÁLICAS (EXCETO PERFIL) EXECUTADO EM OBRA (POR DEMÃO).</v>
      </c>
      <c r="C77" s="439"/>
      <c r="D77" s="439"/>
      <c r="E77" s="285" t="str">
        <f>'PLANILHA ORÇAMENTÁRIA '!E83</f>
        <v>M2</v>
      </c>
      <c r="F77" s="441" t="s">
        <v>338</v>
      </c>
      <c r="G77" s="441"/>
      <c r="H77" s="441"/>
      <c r="I77" s="330">
        <v>96.99</v>
      </c>
    </row>
    <row r="78" spans="1:9" s="2" customFormat="1" ht="15.75">
      <c r="A78" s="328" t="str">
        <f>'PLANILHA ORÇAMENTÁRIA '!A85</f>
        <v>8.0</v>
      </c>
      <c r="B78" s="454" t="str">
        <f>'PLANILHA ORÇAMENTÁRIA '!D85</f>
        <v>PISOS</v>
      </c>
      <c r="C78" s="454"/>
      <c r="D78" s="454"/>
      <c r="E78" s="326"/>
      <c r="F78" s="443"/>
      <c r="G78" s="443"/>
      <c r="H78" s="443"/>
      <c r="I78" s="331"/>
    </row>
    <row r="79" spans="1:9" ht="97.5" customHeight="1">
      <c r="A79" s="329" t="str">
        <f>'PLANILHA ORÇAMENTÁRIA '!A86</f>
        <v>8.1</v>
      </c>
      <c r="B79" s="439" t="str">
        <f>'PLANILHA ORÇAMENTÁRIA '!D86</f>
        <v>(COMPOSIÇÃO REPRESENTATIVA) DO SERVIÇO DE CONTRAPISO EM ARGAMASSA TRAÇO 1:4 (CIM E AREIA), EM BETONEIRA 400 L, ESPESSURA 4 CM ÁREAS SECAS E ÁREAS MOLHADAS SOBRE LAJE E 3 CM ÁREAS MOLHADAS SOBRE IMPERMEABILIZAÇÃO, PARA EDIFICAÇÃO HABITACIONAL UNIFAMILIAR (CASA) E EDIFICAÇÃO PÚBLICA PADRÃO</v>
      </c>
      <c r="C79" s="439"/>
      <c r="D79" s="439"/>
      <c r="E79" s="285" t="str">
        <f>'PLANILHA ORÇAMENTÁRIA '!E86</f>
        <v>M2</v>
      </c>
      <c r="F79" s="440" t="s">
        <v>336</v>
      </c>
      <c r="G79" s="440"/>
      <c r="H79" s="440"/>
      <c r="I79" s="330">
        <v>76.63</v>
      </c>
    </row>
    <row r="80" spans="1:9" ht="85.5" customHeight="1">
      <c r="A80" s="329" t="str">
        <f>'PLANILHA ORÇAMENTÁRIA '!A87</f>
        <v>8.2</v>
      </c>
      <c r="B80" s="439" t="str">
        <f>'PLANILHA ORÇAMENTÁRIA '!D87</f>
        <v>REVESTIMENTO CERÂMICO PARA PISO COM PLACAS TIPO PORCELANATO DE DIMENSÕES 60X60 CM APLICADA EM AMBIENTES DE ÁREA MAIOR QUE 10 M².</v>
      </c>
      <c r="C80" s="439"/>
      <c r="D80" s="439"/>
      <c r="E80" s="285" t="str">
        <f>'PLANILHA ORÇAMENTÁRIA '!E87</f>
        <v>M2</v>
      </c>
      <c r="F80" s="440" t="s">
        <v>336</v>
      </c>
      <c r="G80" s="440"/>
      <c r="H80" s="440"/>
      <c r="I80" s="330">
        <v>76.63</v>
      </c>
    </row>
    <row r="81" spans="1:9" ht="51" customHeight="1">
      <c r="A81" s="329" t="str">
        <f>'PLANILHA ORÇAMENTÁRIA '!A88</f>
        <v>8.3</v>
      </c>
      <c r="B81" s="439" t="str">
        <f>'PLANILHA ORÇAMENTÁRIA '!D88</f>
        <v>RODAPÉ CERÂMICO DE 7 CM DE ALTURA COM PLACAS TIPO ESMALTADA EXTRA DE DIMENSÕES 60X60CM</v>
      </c>
      <c r="C81" s="439"/>
      <c r="D81" s="439"/>
      <c r="E81" s="285" t="str">
        <f>'PLANILHA ORÇAMENTÁRIA '!E88</f>
        <v>M</v>
      </c>
      <c r="F81" s="441" t="s">
        <v>341</v>
      </c>
      <c r="G81" s="441"/>
      <c r="H81" s="441"/>
      <c r="I81" s="330">
        <v>53.4</v>
      </c>
    </row>
    <row r="82" spans="1:9" s="2" customFormat="1" ht="15.75" customHeight="1">
      <c r="A82" s="328" t="str">
        <f>'PLANILHA ORÇAMENTÁRIA '!A90</f>
        <v>9.0</v>
      </c>
      <c r="B82" s="430" t="str">
        <f>'PLANILHA ORÇAMENTÁRIA '!D90</f>
        <v>ESQUADRIAS</v>
      </c>
      <c r="C82" s="431"/>
      <c r="D82" s="431"/>
      <c r="E82" s="431"/>
      <c r="F82" s="431"/>
      <c r="G82" s="431"/>
      <c r="H82" s="431"/>
      <c r="I82" s="432"/>
    </row>
    <row r="83" spans="1:9" ht="85.5" customHeight="1">
      <c r="A83" s="329" t="str">
        <f>'PLANILHA ORÇAMENTÁRIA '!A91</f>
        <v>9.1</v>
      </c>
      <c r="B83" s="439" t="str">
        <f>'PLANILHA ORÇAMENTÁRIA '!D91</f>
        <v>JANELA DE ALUMÍNIO DE CORRER COM 4 FOLHAS PARA VIDROS, COM VIDROS, BATENTE, ACABAMENTO COM ACETATO OU BRILHANTE E FERRAGENS. EXCLUSIVE ALIZAR E CONTRAMARCO. FORNECIMENTO E INSTALAÇÃO</v>
      </c>
      <c r="C83" s="439"/>
      <c r="D83" s="439"/>
      <c r="E83" s="285" t="str">
        <f>'PLANILHA ORÇAMENTÁRIA '!E91</f>
        <v>M2</v>
      </c>
      <c r="F83" s="440" t="s">
        <v>342</v>
      </c>
      <c r="G83" s="440"/>
      <c r="H83" s="440"/>
      <c r="I83" s="330">
        <v>6</v>
      </c>
    </row>
    <row r="84" spans="1:9" ht="91.5" customHeight="1">
      <c r="A84" s="329" t="str">
        <f>'PLANILHA ORÇAMENTÁRIA '!A92</f>
        <v>9.2</v>
      </c>
      <c r="B84" s="439" t="str">
        <f>'PLANILHA ORÇAMENTÁRIA '!D92</f>
        <v>KIT DE PORTA DE MADEIRA PARA PINTURA, SEMI-OCA (LEVE OU MÉDIA), PADRÃO MÉDIO, 90X210 CM, ESPESSURA DE 3,5 CM, ITENS INCLUSOS: DOBRADIÇAS, MONTAGEM E INSTALAÇÃO DO BATENTE, FECHADURA COM EXECUÇÃO DO FURO - FORNECIMENTO E INSTALAÇÃO</v>
      </c>
      <c r="C84" s="439"/>
      <c r="D84" s="439"/>
      <c r="E84" s="285" t="str">
        <f>'PLANILHA ORÇAMENTÁRIA '!E92</f>
        <v>UND.</v>
      </c>
      <c r="F84" s="441" t="s">
        <v>343</v>
      </c>
      <c r="G84" s="441"/>
      <c r="H84" s="441"/>
      <c r="I84" s="330">
        <v>2</v>
      </c>
    </row>
    <row r="85" spans="1:9" s="2" customFormat="1" ht="15.75">
      <c r="A85" s="328" t="str">
        <f>'PLANILHA ORÇAMENTÁRIA '!A94</f>
        <v>10.0</v>
      </c>
      <c r="B85" s="430" t="str">
        <f>'PLANILHA ORÇAMENTÁRIA '!D94</f>
        <v>FORRO</v>
      </c>
      <c r="C85" s="431"/>
      <c r="D85" s="431"/>
      <c r="E85" s="431"/>
      <c r="F85" s="431"/>
      <c r="G85" s="431"/>
      <c r="H85" s="431"/>
      <c r="I85" s="432"/>
    </row>
    <row r="86" spans="1:9" ht="85.5" customHeight="1">
      <c r="A86" s="329" t="str">
        <f>'PLANILHA ORÇAMENTÁRIA '!A95</f>
        <v>10.1</v>
      </c>
      <c r="B86" s="439" t="str">
        <f>'PLANILHA ORÇAMENTÁRIA '!D95</f>
        <v>FORRO EM DRYWALL, PARA AMBIENTES COMERCIAIS, INCLUSIVE ESTRUTURA DE FIXAÇÃO</v>
      </c>
      <c r="C86" s="439"/>
      <c r="D86" s="439"/>
      <c r="E86" s="285" t="str">
        <f>'PLANILHA ORÇAMENTÁRIA '!E95</f>
        <v>M2</v>
      </c>
      <c r="F86" s="440" t="s">
        <v>335</v>
      </c>
      <c r="G86" s="440"/>
      <c r="H86" s="440"/>
      <c r="I86" s="330">
        <v>74.569999999999993</v>
      </c>
    </row>
    <row r="87" spans="1:9" ht="91.5" customHeight="1">
      <c r="A87" s="329" t="str">
        <f>'PLANILHA ORÇAMENTÁRIA '!A96</f>
        <v>10.2</v>
      </c>
      <c r="B87" s="439" t="str">
        <f>'PLANILHA ORÇAMENTÁRIA '!D96</f>
        <v>ACABAMENTOS PARA FORRO (MOLDURA EM DRYWALL, COM LARGURA DE 15 CM)</v>
      </c>
      <c r="C87" s="439"/>
      <c r="D87" s="439"/>
      <c r="E87" s="285" t="str">
        <f>'PLANILHA ORÇAMENTÁRIA '!E96</f>
        <v>M</v>
      </c>
      <c r="F87" s="441" t="s">
        <v>345</v>
      </c>
      <c r="G87" s="441"/>
      <c r="H87" s="441"/>
      <c r="I87" s="330">
        <v>68</v>
      </c>
    </row>
    <row r="88" spans="1:9" ht="51" customHeight="1">
      <c r="A88" s="329" t="str">
        <f>'PLANILHA ORÇAMENTÁRIA '!A97</f>
        <v>10.3</v>
      </c>
      <c r="B88" s="439" t="str">
        <f>'PLANILHA ORÇAMENTÁRIA '!D97</f>
        <v>FORRO EM RÉGUAS DE PVC, FRISADO, PARA AMBENTES COMERCIAIS, INCLUSIVE ESTRUTURA DE FIXAÇÃO</v>
      </c>
      <c r="C88" s="439"/>
      <c r="D88" s="439"/>
      <c r="E88" s="285" t="str">
        <f>'PLANILHA ORÇAMENTÁRIA '!E97</f>
        <v>M2</v>
      </c>
      <c r="F88" s="441" t="s">
        <v>344</v>
      </c>
      <c r="G88" s="441"/>
      <c r="H88" s="441"/>
      <c r="I88" s="330">
        <v>16.14</v>
      </c>
    </row>
    <row r="89" spans="1:9" ht="51" customHeight="1">
      <c r="A89" s="329" t="str">
        <f>'PLANILHA ORÇAMENTÁRIA '!A98</f>
        <v>10.4</v>
      </c>
      <c r="B89" s="439" t="str">
        <f>'PLANILHA ORÇAMENTÁRIA '!D98</f>
        <v>ACABAMENTOS PARA FORRO (RODA-FORRO EM PERFIL METÁLICO E PLÁSTICO)</v>
      </c>
      <c r="C89" s="439"/>
      <c r="D89" s="439"/>
      <c r="E89" s="285" t="str">
        <f>'PLANILHA ORÇAMENTÁRIA '!E98</f>
        <v>M</v>
      </c>
      <c r="F89" s="441" t="s">
        <v>346</v>
      </c>
      <c r="G89" s="441"/>
      <c r="H89" s="441"/>
      <c r="I89" s="330">
        <v>55</v>
      </c>
    </row>
    <row r="90" spans="1:9" s="2" customFormat="1" ht="15.75" customHeight="1">
      <c r="A90" s="328" t="str">
        <f>'PLANILHA ORÇAMENTÁRIA '!A100</f>
        <v>11.0</v>
      </c>
      <c r="B90" s="430" t="str">
        <f>'PLANILHA ORÇAMENTÁRIA '!D100</f>
        <v>INSTALAÇÕES ELÉTRICAS</v>
      </c>
      <c r="C90" s="431"/>
      <c r="D90" s="431"/>
      <c r="E90" s="431"/>
      <c r="F90" s="431"/>
      <c r="G90" s="431"/>
      <c r="H90" s="431"/>
      <c r="I90" s="432"/>
    </row>
    <row r="91" spans="1:9" ht="85.5" customHeight="1">
      <c r="A91" s="329" t="str">
        <f>'PLANILHA ORÇAMENTÁRIA '!A101</f>
        <v>11.1</v>
      </c>
      <c r="B91" s="439" t="str">
        <f>'PLANILHA ORÇAMENTÁRIA '!D101</f>
        <v>QUADRO DE DISTRIBUIÇÃO DE ENERGIA DE EMBUTIR, EM CHAPA METÁLICA, PARA 3 DISJUNTORES TERMOMAGNÉTICOS MONOPOLARES SEM BARREAMENTO FORNECIMENTO E INSTALAÇÃO</v>
      </c>
      <c r="C91" s="439"/>
      <c r="D91" s="439"/>
      <c r="E91" s="285" t="str">
        <f>'PLANILHA ORÇAMENTÁRIA '!E101</f>
        <v>UND.</v>
      </c>
      <c r="F91" s="440" t="s">
        <v>351</v>
      </c>
      <c r="G91" s="440"/>
      <c r="H91" s="440"/>
      <c r="I91" s="330">
        <v>1</v>
      </c>
    </row>
    <row r="92" spans="1:9" ht="91.5" customHeight="1">
      <c r="A92" s="329" t="str">
        <f>'PLANILHA ORÇAMENTÁRIA '!A102</f>
        <v>11.2</v>
      </c>
      <c r="B92" s="439" t="str">
        <f>'PLANILHA ORÇAMENTÁRIA '!D102</f>
        <v>DISJUNTOR TERMOMAGNÉTICO MONOPOLAR PADRÃO NEMA (AMERICANO) 10 A 30 A 240V, FORNECIMENTO E INSTALAÇÃO</v>
      </c>
      <c r="C92" s="439"/>
      <c r="D92" s="439"/>
      <c r="E92" s="285" t="str">
        <f>'PLANILHA ORÇAMENTÁRIA '!E102</f>
        <v>UND.</v>
      </c>
      <c r="F92" s="441" t="s">
        <v>352</v>
      </c>
      <c r="G92" s="441"/>
      <c r="H92" s="441"/>
      <c r="I92" s="330">
        <v>2</v>
      </c>
    </row>
    <row r="93" spans="1:9" ht="51" customHeight="1">
      <c r="A93" s="329" t="str">
        <f>'PLANILHA ORÇAMENTÁRIA '!A103</f>
        <v>11.3</v>
      </c>
      <c r="B93" s="439" t="str">
        <f>'PLANILHA ORÇAMENTÁRIA '!D103</f>
        <v>PONTO DE ILUMINAÇÃO RESIDENCIAL INCLUINDO INTERRUPTOR SIMPLES, CAIXA ELÉTRICA, ELETRODUTO, CABO, RASGO, QUEBRA E CHUMBAMENTO (EXCLUINDO LUMINARIA E LÂMPADA).</v>
      </c>
      <c r="C93" s="439"/>
      <c r="D93" s="439"/>
      <c r="E93" s="285" t="str">
        <f>'PLANILHA ORÇAMENTÁRIA '!E103</f>
        <v>UND.</v>
      </c>
      <c r="F93" s="441" t="s">
        <v>353</v>
      </c>
      <c r="G93" s="441"/>
      <c r="H93" s="441"/>
      <c r="I93" s="330">
        <v>11</v>
      </c>
    </row>
    <row r="94" spans="1:9" ht="51" customHeight="1">
      <c r="A94" s="329" t="str">
        <f>'PLANILHA ORÇAMENTÁRIA '!A104</f>
        <v>11.4</v>
      </c>
      <c r="B94" s="439" t="str">
        <f>'PLANILHA ORÇAMENTÁRIA '!D104</f>
        <v>LUMINÁRIA TIPO PLAFIN EM PLÁSTICO, DE SOBREPOR, COM 1 LÂMPADA FLUORESCENTE DE 15 W, SEM REATOR - FORNECIMENTO E INSTALAÇÃO</v>
      </c>
      <c r="C94" s="439"/>
      <c r="D94" s="439"/>
      <c r="E94" s="285" t="str">
        <f>'PLANILHA ORÇAMENTÁRIA '!E104</f>
        <v>UND.</v>
      </c>
      <c r="F94" s="441" t="s">
        <v>353</v>
      </c>
      <c r="G94" s="441"/>
      <c r="H94" s="441"/>
      <c r="I94" s="330">
        <v>11</v>
      </c>
    </row>
    <row r="95" spans="1:9" ht="51" customHeight="1">
      <c r="A95" s="329" t="str">
        <f>'PLANILHA ORÇAMENTÁRIA '!A105</f>
        <v>11.5</v>
      </c>
      <c r="B95" s="439" t="str">
        <f>'PLANILHA ORÇAMENTÁRIA '!D105</f>
        <v>PONTO DE TOMADA RESIDENCIAL INCLUINDO TOMADA ( 2 MÓDULOS) 10/250V, CAIXA ELÉTRICA, ELETRODUTO, CABO, RASGO, QUEBRA E CHUMBAMENTO</v>
      </c>
      <c r="C95" s="439"/>
      <c r="D95" s="439"/>
      <c r="E95" s="285" t="str">
        <f>'PLANILHA ORÇAMENTÁRIA '!E105</f>
        <v>UND.</v>
      </c>
      <c r="F95" s="441" t="s">
        <v>354</v>
      </c>
      <c r="G95" s="441"/>
      <c r="H95" s="441"/>
      <c r="I95" s="330">
        <v>16</v>
      </c>
    </row>
    <row r="96" spans="1:9" s="2" customFormat="1" ht="15.75" customHeight="1">
      <c r="A96" s="328">
        <f>'PLANILHA ORÇAMENTÁRIA '!A107</f>
        <v>12</v>
      </c>
      <c r="B96" s="430" t="str">
        <f>'PLANILHA ORÇAMENTÁRIA '!D107</f>
        <v>LIMPEZA FINAL</v>
      </c>
      <c r="C96" s="431"/>
      <c r="D96" s="431"/>
      <c r="E96" s="431"/>
      <c r="F96" s="431"/>
      <c r="G96" s="431"/>
      <c r="H96" s="431"/>
      <c r="I96" s="432"/>
    </row>
    <row r="97" spans="1:9" ht="85.5" customHeight="1">
      <c r="A97" s="329" t="str">
        <f>'PLANILHA ORÇAMENTÁRIA '!A108</f>
        <v>12.1</v>
      </c>
      <c r="B97" s="439" t="str">
        <f>'PLANILHA ORÇAMENTÁRIA '!D108</f>
        <v>LIMPEZA DE PISO CERÂMICO OU PORCELANATO COM PANO ÚMIDO</v>
      </c>
      <c r="C97" s="439"/>
      <c r="D97" s="439"/>
      <c r="E97" s="285" t="str">
        <f>'PLANILHA ORÇAMENTÁRIA '!E108</f>
        <v>M2</v>
      </c>
      <c r="F97" s="440" t="s">
        <v>336</v>
      </c>
      <c r="G97" s="440"/>
      <c r="H97" s="440"/>
      <c r="I97" s="330">
        <v>76.63</v>
      </c>
    </row>
    <row r="98" spans="1:9">
      <c r="A98" s="284"/>
      <c r="B98" s="225"/>
      <c r="C98" s="225"/>
      <c r="D98" s="228"/>
      <c r="E98" s="217"/>
      <c r="F98" s="220"/>
      <c r="G98" s="220"/>
      <c r="H98" s="220"/>
      <c r="I98" s="77"/>
    </row>
    <row r="99" spans="1:9">
      <c r="A99" s="354" t="s">
        <v>42</v>
      </c>
      <c r="B99" s="355"/>
      <c r="C99" s="355"/>
      <c r="D99" s="228"/>
      <c r="E99" s="217"/>
      <c r="F99" s="220"/>
      <c r="G99" s="220"/>
      <c r="H99" s="220"/>
      <c r="I99" s="77"/>
    </row>
    <row r="100" spans="1:9">
      <c r="A100" s="284"/>
      <c r="B100" s="225"/>
      <c r="C100" s="225"/>
      <c r="D100" s="228"/>
      <c r="E100" s="217"/>
      <c r="F100" s="220"/>
      <c r="G100" s="220"/>
      <c r="H100" s="220"/>
      <c r="I100" s="77"/>
    </row>
    <row r="101" spans="1:9">
      <c r="A101" s="284"/>
      <c r="B101" s="225"/>
      <c r="C101" s="225"/>
      <c r="D101" s="228"/>
      <c r="E101" s="217"/>
      <c r="F101" s="220"/>
      <c r="G101" s="220"/>
      <c r="H101" s="220"/>
      <c r="I101" s="77"/>
    </row>
    <row r="102" spans="1:9">
      <c r="A102" s="369" t="s">
        <v>43</v>
      </c>
      <c r="B102" s="370"/>
      <c r="C102" s="370"/>
      <c r="D102" s="370"/>
      <c r="E102" s="370"/>
      <c r="F102" s="370"/>
      <c r="G102" s="370"/>
      <c r="H102" s="370"/>
      <c r="I102" s="371"/>
    </row>
    <row r="103" spans="1:9" ht="15.75" customHeight="1">
      <c r="A103" s="357" t="s">
        <v>39</v>
      </c>
      <c r="B103" s="358"/>
      <c r="C103" s="358"/>
      <c r="D103" s="358"/>
      <c r="E103" s="358"/>
      <c r="F103" s="358"/>
      <c r="G103" s="358"/>
      <c r="H103" s="358"/>
      <c r="I103" s="359"/>
    </row>
    <row r="104" spans="1:9">
      <c r="A104" s="357" t="s">
        <v>44</v>
      </c>
      <c r="B104" s="358"/>
      <c r="C104" s="358"/>
      <c r="D104" s="358"/>
      <c r="E104" s="358"/>
      <c r="F104" s="358"/>
      <c r="G104" s="358"/>
      <c r="H104" s="358"/>
      <c r="I104" s="359"/>
    </row>
    <row r="105" spans="1:9">
      <c r="A105" s="284"/>
      <c r="B105" s="225"/>
      <c r="C105" s="225"/>
      <c r="D105" s="228"/>
      <c r="E105" s="217"/>
      <c r="F105" s="220"/>
      <c r="G105" s="220"/>
      <c r="H105" s="220"/>
      <c r="I105" s="77"/>
    </row>
    <row r="106" spans="1:9" ht="15.75" thickBot="1">
      <c r="A106" s="283"/>
      <c r="B106" s="226"/>
      <c r="C106" s="226"/>
      <c r="D106" s="229"/>
      <c r="E106" s="218"/>
      <c r="F106" s="221"/>
      <c r="G106" s="221"/>
      <c r="H106" s="221"/>
      <c r="I106" s="11"/>
    </row>
  </sheetData>
  <mergeCells count="178">
    <mergeCell ref="A104:I104"/>
    <mergeCell ref="B18:D18"/>
    <mergeCell ref="B42:D42"/>
    <mergeCell ref="B78:D78"/>
    <mergeCell ref="B72:D72"/>
    <mergeCell ref="B70:D70"/>
    <mergeCell ref="F41:H41"/>
    <mergeCell ref="F16:H16"/>
    <mergeCell ref="B16:D16"/>
    <mergeCell ref="B43:D43"/>
    <mergeCell ref="F43:H43"/>
    <mergeCell ref="F91:H91"/>
    <mergeCell ref="F88:H88"/>
    <mergeCell ref="F89:H89"/>
    <mergeCell ref="F95:H95"/>
    <mergeCell ref="B91:D91"/>
    <mergeCell ref="B88:D88"/>
    <mergeCell ref="B95:D95"/>
    <mergeCell ref="A102:I102"/>
    <mergeCell ref="A103:I103"/>
    <mergeCell ref="B17:D17"/>
    <mergeCell ref="F17:H17"/>
    <mergeCell ref="B23:D23"/>
    <mergeCell ref="B24:D24"/>
    <mergeCell ref="B25:D25"/>
    <mergeCell ref="B26:D26"/>
    <mergeCell ref="B27:D27"/>
    <mergeCell ref="B28:D28"/>
    <mergeCell ref="B29:D29"/>
    <mergeCell ref="F21:H21"/>
    <mergeCell ref="F22:H22"/>
    <mergeCell ref="F23:H23"/>
    <mergeCell ref="F24:H24"/>
    <mergeCell ref="F25:H25"/>
    <mergeCell ref="F26:H26"/>
    <mergeCell ref="F27:H27"/>
    <mergeCell ref="F8:H8"/>
    <mergeCell ref="B8:D8"/>
    <mergeCell ref="B89:D89"/>
    <mergeCell ref="B92:D92"/>
    <mergeCell ref="A1:I1"/>
    <mergeCell ref="A2:I2"/>
    <mergeCell ref="A3:I3"/>
    <mergeCell ref="A7:D7"/>
    <mergeCell ref="B10:D10"/>
    <mergeCell ref="F10:H10"/>
    <mergeCell ref="B11:D11"/>
    <mergeCell ref="B12:D12"/>
    <mergeCell ref="B13:D13"/>
    <mergeCell ref="F11:H11"/>
    <mergeCell ref="F12:H12"/>
    <mergeCell ref="F13:H13"/>
    <mergeCell ref="F28:H28"/>
    <mergeCell ref="F29:H29"/>
    <mergeCell ref="B62:D62"/>
    <mergeCell ref="A4:D4"/>
    <mergeCell ref="E4:I4"/>
    <mergeCell ref="A5:D5"/>
    <mergeCell ref="E5:I5"/>
    <mergeCell ref="A6:D6"/>
    <mergeCell ref="A99:C99"/>
    <mergeCell ref="F18:H18"/>
    <mergeCell ref="F42:H42"/>
    <mergeCell ref="F70:H70"/>
    <mergeCell ref="F78:H78"/>
    <mergeCell ref="F62:H62"/>
    <mergeCell ref="F72:H72"/>
    <mergeCell ref="F92:H92"/>
    <mergeCell ref="B31:D31"/>
    <mergeCell ref="B32:D32"/>
    <mergeCell ref="B33:D33"/>
    <mergeCell ref="B34:D34"/>
    <mergeCell ref="B35:D35"/>
    <mergeCell ref="B36:D36"/>
    <mergeCell ref="B37:D37"/>
    <mergeCell ref="F20:H20"/>
    <mergeCell ref="B67:D67"/>
    <mergeCell ref="B20:D20"/>
    <mergeCell ref="B21:D21"/>
    <mergeCell ref="B22:D22"/>
    <mergeCell ref="B63:D63"/>
    <mergeCell ref="F63:H63"/>
    <mergeCell ref="B30:D30"/>
    <mergeCell ref="F30:H30"/>
    <mergeCell ref="F31:H31"/>
    <mergeCell ref="F32:H32"/>
    <mergeCell ref="F33:H33"/>
    <mergeCell ref="F34:H34"/>
    <mergeCell ref="F35:H35"/>
    <mergeCell ref="F36:H36"/>
    <mergeCell ref="F37:H37"/>
    <mergeCell ref="B58:D58"/>
    <mergeCell ref="B44:D44"/>
    <mergeCell ref="B45:D45"/>
    <mergeCell ref="B46:D46"/>
    <mergeCell ref="B47:D47"/>
    <mergeCell ref="B49:D49"/>
    <mergeCell ref="B50:D50"/>
    <mergeCell ref="B51:D51"/>
    <mergeCell ref="B41:D41"/>
    <mergeCell ref="F56:H56"/>
    <mergeCell ref="F57:H57"/>
    <mergeCell ref="F58:H58"/>
    <mergeCell ref="F60:H60"/>
    <mergeCell ref="B52:D52"/>
    <mergeCell ref="B53:D53"/>
    <mergeCell ref="B54:D54"/>
    <mergeCell ref="B55:D55"/>
    <mergeCell ref="B56:D56"/>
    <mergeCell ref="B57:D57"/>
    <mergeCell ref="B65:D65"/>
    <mergeCell ref="F65:H65"/>
    <mergeCell ref="B66:D66"/>
    <mergeCell ref="F66:H66"/>
    <mergeCell ref="B73:D73"/>
    <mergeCell ref="F73:H73"/>
    <mergeCell ref="B68:D68"/>
    <mergeCell ref="F68:H68"/>
    <mergeCell ref="B69:D69"/>
    <mergeCell ref="F69:H69"/>
    <mergeCell ref="F67:H67"/>
    <mergeCell ref="B71:I71"/>
    <mergeCell ref="B74:D74"/>
    <mergeCell ref="F74:H74"/>
    <mergeCell ref="B75:D75"/>
    <mergeCell ref="F75:H75"/>
    <mergeCell ref="B76:D76"/>
    <mergeCell ref="F76:H76"/>
    <mergeCell ref="B79:D79"/>
    <mergeCell ref="F79:H79"/>
    <mergeCell ref="B80:D80"/>
    <mergeCell ref="F80:H80"/>
    <mergeCell ref="B85:I85"/>
    <mergeCell ref="B90:I90"/>
    <mergeCell ref="B96:I96"/>
    <mergeCell ref="B81:D81"/>
    <mergeCell ref="F81:H81"/>
    <mergeCell ref="B77:D77"/>
    <mergeCell ref="F77:H77"/>
    <mergeCell ref="B83:D83"/>
    <mergeCell ref="F83:H83"/>
    <mergeCell ref="B84:D84"/>
    <mergeCell ref="F84:H84"/>
    <mergeCell ref="B82:I82"/>
    <mergeCell ref="B97:D97"/>
    <mergeCell ref="F97:H97"/>
    <mergeCell ref="B86:D86"/>
    <mergeCell ref="F86:H86"/>
    <mergeCell ref="B87:D87"/>
    <mergeCell ref="F87:H87"/>
    <mergeCell ref="B93:D93"/>
    <mergeCell ref="F93:H93"/>
    <mergeCell ref="B94:D94"/>
    <mergeCell ref="F94:H94"/>
    <mergeCell ref="E6:F6"/>
    <mergeCell ref="E7:F7"/>
    <mergeCell ref="B15:I15"/>
    <mergeCell ref="B14:I14"/>
    <mergeCell ref="B9:I9"/>
    <mergeCell ref="B19:I19"/>
    <mergeCell ref="B59:I59"/>
    <mergeCell ref="B61:I61"/>
    <mergeCell ref="B40:I40"/>
    <mergeCell ref="B39:I39"/>
    <mergeCell ref="B60:D60"/>
    <mergeCell ref="B38:D38"/>
    <mergeCell ref="F38:H38"/>
    <mergeCell ref="F44:H44"/>
    <mergeCell ref="F45:H45"/>
    <mergeCell ref="F46:H46"/>
    <mergeCell ref="F47:H47"/>
    <mergeCell ref="F49:H49"/>
    <mergeCell ref="F50:H50"/>
    <mergeCell ref="F51:H51"/>
    <mergeCell ref="F52:H52"/>
    <mergeCell ref="F53:H53"/>
    <mergeCell ref="F54:H54"/>
    <mergeCell ref="F55:H55"/>
  </mergeCells>
  <printOptions horizontalCentered="1"/>
  <pageMargins left="0.51181102362204722" right="0.51181102362204722" top="0.78740157480314965" bottom="0.51181102362204722" header="0.31496062992125984" footer="0.31496062992125984"/>
  <pageSetup paperSize="9" fitToHeight="0" orientation="landscape" horizontalDpi="4294967294" verticalDpi="4294967294" r:id="rId1"/>
  <headerFooter>
    <oddFooter>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workbookViewId="0">
      <pane ySplit="1" topLeftCell="A5" activePane="bottomLeft" state="frozen"/>
      <selection pane="bottomLeft" activeCell="M7" sqref="M7"/>
    </sheetView>
  </sheetViews>
  <sheetFormatPr defaultRowHeight="15"/>
  <cols>
    <col min="1" max="1" width="7.5703125" style="4" customWidth="1"/>
    <col min="2" max="2" width="26" style="4" customWidth="1"/>
    <col min="3" max="3" width="15.85546875" style="4" customWidth="1"/>
    <col min="4" max="4" width="9.85546875" style="4" customWidth="1"/>
    <col min="5" max="5" width="10.7109375" style="8" customWidth="1"/>
    <col min="6" max="6" width="9.140625" style="4"/>
    <col min="7" max="7" width="10.7109375" style="8" customWidth="1"/>
    <col min="8" max="8" width="9.140625" style="4"/>
    <col min="9" max="9" width="10.7109375" style="12" customWidth="1"/>
    <col min="10" max="10" width="9.140625" style="12" customWidth="1"/>
    <col min="11" max="11" width="10.28515625" style="1" customWidth="1"/>
    <col min="12" max="12" width="15.5703125" style="1" customWidth="1"/>
    <col min="13" max="16384" width="9.140625" style="1"/>
  </cols>
  <sheetData>
    <row r="1" spans="1:13" ht="59.25" customHeight="1">
      <c r="A1" s="342"/>
      <c r="B1" s="343"/>
      <c r="C1" s="343"/>
      <c r="D1" s="343"/>
      <c r="E1" s="343"/>
      <c r="F1" s="343"/>
      <c r="G1" s="343"/>
      <c r="H1" s="343"/>
      <c r="I1" s="343"/>
      <c r="J1" s="344"/>
    </row>
    <row r="2" spans="1:13" ht="15.75" customHeight="1">
      <c r="A2" s="345" t="str">
        <f>'PLANILHA ORÇAMENTÁRIA '!$A$2:$I$2</f>
        <v>PROPRIETÁRIO: Associação de Pais e Amigos dos Excepcionais – APAE</v>
      </c>
      <c r="B2" s="346"/>
      <c r="C2" s="346"/>
      <c r="D2" s="346"/>
      <c r="E2" s="346"/>
      <c r="F2" s="346"/>
      <c r="G2" s="346"/>
      <c r="H2" s="346"/>
      <c r="I2" s="346"/>
      <c r="J2" s="347"/>
    </row>
    <row r="3" spans="1:13" ht="13.5" customHeight="1" thickBot="1">
      <c r="A3" s="348" t="str">
        <f>'PLANILHA ORÇAMENTÁRIA '!$A$3:$I$3</f>
        <v>CNPJ: 26.511.253/0001-13</v>
      </c>
      <c r="B3" s="349"/>
      <c r="C3" s="349"/>
      <c r="D3" s="349"/>
      <c r="E3" s="349"/>
      <c r="F3" s="349"/>
      <c r="G3" s="349"/>
      <c r="H3" s="349"/>
      <c r="I3" s="349"/>
      <c r="J3" s="350"/>
    </row>
    <row r="4" spans="1:13" ht="20.100000000000001" customHeight="1">
      <c r="A4" s="351" t="str">
        <f>'PLANILHA ORÇAMENTÁRIA '!A4:D4</f>
        <v>OBRA: CONSTRUÇÃO DE SALA MULTIFUNCIONAIS - APAE</v>
      </c>
      <c r="B4" s="352"/>
      <c r="C4" s="352"/>
      <c r="D4" s="352"/>
      <c r="E4" s="352"/>
      <c r="F4" s="232"/>
      <c r="G4" s="262"/>
      <c r="H4" s="262"/>
      <c r="I4" s="13"/>
      <c r="J4" s="10"/>
    </row>
    <row r="5" spans="1:13" ht="20.100000000000001" customHeight="1">
      <c r="A5" s="354" t="str">
        <f>'PLANILHA ORÇAMENTÁRIA '!A5:D5</f>
        <v>MUNICÍPIO: GUARANTÃ DO NORTE - MT</v>
      </c>
      <c r="B5" s="355"/>
      <c r="C5" s="355"/>
      <c r="D5" s="355"/>
      <c r="E5" s="355"/>
      <c r="F5" s="232"/>
      <c r="G5" s="262"/>
      <c r="H5" s="262"/>
      <c r="I5" s="13"/>
      <c r="J5" s="10"/>
    </row>
    <row r="6" spans="1:13" ht="20.100000000000001" customHeight="1">
      <c r="A6" s="354" t="str">
        <f>'PLANILHA ORÇAMENTÁRIA '!A6:D6</f>
        <v>ENDEREÇO: RUA CAMBUÍ, Nº 116, BAIRRO JARDIM NOVO HORIZONTE</v>
      </c>
      <c r="B6" s="355"/>
      <c r="C6" s="355"/>
      <c r="D6" s="355"/>
      <c r="E6" s="355"/>
      <c r="F6" s="232"/>
      <c r="G6" s="262"/>
      <c r="H6" s="262"/>
      <c r="I6" s="13"/>
      <c r="J6" s="10"/>
    </row>
    <row r="7" spans="1:13" ht="20.100000000000001" customHeight="1" thickBot="1">
      <c r="A7" s="363" t="str">
        <f>'PLANILHA ORÇAMENTÁRIA '!A7:D7</f>
        <v xml:space="preserve">ÁREA CONSTRUÍDA: 82,50m² </v>
      </c>
      <c r="B7" s="364"/>
      <c r="C7" s="364"/>
      <c r="D7" s="364"/>
      <c r="E7" s="364"/>
      <c r="F7" s="232"/>
      <c r="G7" s="262"/>
      <c r="H7" s="262"/>
      <c r="I7" s="13"/>
      <c r="J7" s="10"/>
    </row>
    <row r="8" spans="1:13" ht="16.5" customHeight="1" thickBot="1">
      <c r="A8" s="382" t="s">
        <v>93</v>
      </c>
      <c r="B8" s="383"/>
      <c r="C8" s="383"/>
      <c r="D8" s="383"/>
      <c r="E8" s="383"/>
      <c r="F8" s="383"/>
      <c r="G8" s="383"/>
      <c r="H8" s="383"/>
      <c r="I8" s="383"/>
      <c r="J8" s="384"/>
    </row>
    <row r="9" spans="1:13" ht="18.75" customHeight="1" thickBot="1">
      <c r="A9" s="455" t="s">
        <v>4</v>
      </c>
      <c r="B9" s="456" t="s">
        <v>13</v>
      </c>
      <c r="C9" s="456" t="s">
        <v>164</v>
      </c>
      <c r="D9" s="457" t="s">
        <v>94</v>
      </c>
      <c r="E9" s="464" t="s">
        <v>99</v>
      </c>
      <c r="F9" s="465"/>
      <c r="G9" s="465"/>
      <c r="H9" s="465"/>
      <c r="I9" s="465"/>
      <c r="J9" s="466"/>
    </row>
    <row r="10" spans="1:13" ht="18.75" customHeight="1" thickBot="1">
      <c r="A10" s="455"/>
      <c r="B10" s="456"/>
      <c r="C10" s="456"/>
      <c r="D10" s="457"/>
      <c r="E10" s="458" t="s">
        <v>95</v>
      </c>
      <c r="F10" s="459"/>
      <c r="G10" s="458" t="s">
        <v>96</v>
      </c>
      <c r="H10" s="463"/>
      <c r="I10" s="467" t="s">
        <v>97</v>
      </c>
      <c r="J10" s="468"/>
    </row>
    <row r="11" spans="1:13" ht="20.100000000000001" customHeight="1">
      <c r="A11" s="50"/>
      <c r="B11" s="51"/>
      <c r="C11" s="51"/>
      <c r="D11" s="51"/>
      <c r="E11" s="210" t="s">
        <v>98</v>
      </c>
      <c r="F11" s="211" t="s">
        <v>94</v>
      </c>
      <c r="G11" s="210" t="s">
        <v>98</v>
      </c>
      <c r="H11" s="211" t="s">
        <v>94</v>
      </c>
      <c r="I11" s="210" t="s">
        <v>98</v>
      </c>
      <c r="J11" s="239" t="s">
        <v>94</v>
      </c>
    </row>
    <row r="12" spans="1:13" s="2" customFormat="1" ht="20.100000000000001" customHeight="1">
      <c r="A12" s="202" t="s">
        <v>14</v>
      </c>
      <c r="B12" s="197" t="str">
        <f>'RESUMO '!B10</f>
        <v>SERVIÇOS PRELIMINARES</v>
      </c>
      <c r="C12" s="198">
        <f>'RESUMO '!D10</f>
        <v>29079.45</v>
      </c>
      <c r="D12" s="199">
        <f>ROUND(C12/C$24,4)</f>
        <v>0.1244</v>
      </c>
      <c r="E12" s="200">
        <f>F12*C12</f>
        <v>14539.725</v>
      </c>
      <c r="F12" s="201">
        <v>0.5</v>
      </c>
      <c r="G12" s="200">
        <f>H12*C12</f>
        <v>7269.8625000000002</v>
      </c>
      <c r="H12" s="201">
        <v>0.25</v>
      </c>
      <c r="I12" s="200">
        <f>J12*$C12</f>
        <v>7269.8625000000002</v>
      </c>
      <c r="J12" s="240">
        <v>0.25</v>
      </c>
      <c r="K12" s="195">
        <f>SUM(F12+J12+H12)</f>
        <v>1</v>
      </c>
      <c r="L12" s="196">
        <f>E12+G12+I12</f>
        <v>29079.45</v>
      </c>
      <c r="M12" s="196"/>
    </row>
    <row r="13" spans="1:13" s="2" customFormat="1" ht="20.100000000000001" customHeight="1">
      <c r="A13" s="202" t="s">
        <v>21</v>
      </c>
      <c r="B13" s="197" t="str">
        <f>'RESUMO '!B11</f>
        <v>FUNDAÇÃO</v>
      </c>
      <c r="C13" s="198">
        <f>'RESUMO '!D11</f>
        <v>31322.1</v>
      </c>
      <c r="D13" s="199">
        <f t="shared" ref="D13:D22" si="0">ROUND(C13/C$24,4)</f>
        <v>0.13400000000000001</v>
      </c>
      <c r="E13" s="200">
        <f t="shared" ref="E13:E23" si="1">F13*C13</f>
        <v>31322.1</v>
      </c>
      <c r="F13" s="201">
        <v>1</v>
      </c>
      <c r="G13" s="200">
        <f t="shared" ref="G13:G23" si="2">H13*C13</f>
        <v>0</v>
      </c>
      <c r="H13" s="201">
        <v>0</v>
      </c>
      <c r="I13" s="200">
        <f t="shared" ref="I13:I23" si="3">J13*$C13</f>
        <v>0</v>
      </c>
      <c r="J13" s="240">
        <v>0</v>
      </c>
      <c r="K13" s="195">
        <f t="shared" ref="K13:K23" si="4">SUM(F13+J13+H13)</f>
        <v>1</v>
      </c>
      <c r="L13" s="196">
        <f t="shared" ref="L13:L23" si="5">E13+G13+I13</f>
        <v>31322.1</v>
      </c>
      <c r="M13" s="196"/>
    </row>
    <row r="14" spans="1:13" ht="20.100000000000001" customHeight="1">
      <c r="A14" s="202" t="s">
        <v>24</v>
      </c>
      <c r="B14" s="197" t="str">
        <f>'RESUMO '!B12</f>
        <v>ESTRUTURA</v>
      </c>
      <c r="C14" s="198">
        <f>'RESUMO '!D12</f>
        <v>40101.07</v>
      </c>
      <c r="D14" s="199">
        <f t="shared" si="0"/>
        <v>0.17150000000000001</v>
      </c>
      <c r="E14" s="200">
        <f t="shared" si="1"/>
        <v>20050.535</v>
      </c>
      <c r="F14" s="201">
        <v>0.5</v>
      </c>
      <c r="G14" s="200">
        <f t="shared" si="2"/>
        <v>20050.535</v>
      </c>
      <c r="H14" s="201">
        <v>0.5</v>
      </c>
      <c r="I14" s="200">
        <f t="shared" si="3"/>
        <v>0</v>
      </c>
      <c r="J14" s="240"/>
      <c r="K14" s="195">
        <f t="shared" si="4"/>
        <v>1</v>
      </c>
      <c r="L14" s="196">
        <f t="shared" si="5"/>
        <v>40101.07</v>
      </c>
      <c r="M14" s="196"/>
    </row>
    <row r="15" spans="1:13" ht="20.100000000000001" customHeight="1">
      <c r="A15" s="202" t="s">
        <v>28</v>
      </c>
      <c r="B15" s="197" t="str">
        <f>'RESUMO '!B13</f>
        <v>ALVENARIA</v>
      </c>
      <c r="C15" s="198">
        <f>'RESUMO '!D13</f>
        <v>25077.52</v>
      </c>
      <c r="D15" s="199">
        <f t="shared" si="0"/>
        <v>0.10730000000000001</v>
      </c>
      <c r="E15" s="200">
        <f t="shared" si="1"/>
        <v>12538.76</v>
      </c>
      <c r="F15" s="201">
        <v>0.5</v>
      </c>
      <c r="G15" s="200">
        <f t="shared" si="2"/>
        <v>12538.76</v>
      </c>
      <c r="H15" s="201">
        <v>0.5</v>
      </c>
      <c r="I15" s="200">
        <f t="shared" si="3"/>
        <v>0</v>
      </c>
      <c r="J15" s="240"/>
      <c r="K15" s="195">
        <f t="shared" si="4"/>
        <v>1</v>
      </c>
      <c r="L15" s="196">
        <f t="shared" si="5"/>
        <v>25077.52</v>
      </c>
      <c r="M15" s="196"/>
    </row>
    <row r="16" spans="1:13" ht="20.100000000000001" customHeight="1">
      <c r="A16" s="202" t="s">
        <v>149</v>
      </c>
      <c r="B16" s="197" t="str">
        <f>'RESUMO '!B14</f>
        <v>REVESTIMENTO</v>
      </c>
      <c r="C16" s="198">
        <f>'RESUMO '!D14</f>
        <v>12697.08</v>
      </c>
      <c r="D16" s="199">
        <f t="shared" si="0"/>
        <v>5.4300000000000001E-2</v>
      </c>
      <c r="E16" s="200">
        <f t="shared" si="1"/>
        <v>0</v>
      </c>
      <c r="F16" s="201"/>
      <c r="G16" s="200">
        <f t="shared" si="2"/>
        <v>7618.2479999999996</v>
      </c>
      <c r="H16" s="201">
        <v>0.6</v>
      </c>
      <c r="I16" s="200">
        <f t="shared" si="3"/>
        <v>5078.8320000000003</v>
      </c>
      <c r="J16" s="240">
        <v>0.4</v>
      </c>
      <c r="K16" s="195">
        <f t="shared" si="4"/>
        <v>1</v>
      </c>
      <c r="L16" s="196">
        <f t="shared" si="5"/>
        <v>12697.08</v>
      </c>
      <c r="M16" s="196"/>
    </row>
    <row r="17" spans="1:13" ht="20.100000000000001" customHeight="1">
      <c r="A17" s="202" t="s">
        <v>32</v>
      </c>
      <c r="B17" s="197" t="str">
        <f>'RESUMO '!B15</f>
        <v>PINTURA</v>
      </c>
      <c r="C17" s="198">
        <f>'RESUMO '!D15</f>
        <v>11140.66</v>
      </c>
      <c r="D17" s="199">
        <f t="shared" si="0"/>
        <v>4.7699999999999999E-2</v>
      </c>
      <c r="E17" s="200">
        <f t="shared" si="1"/>
        <v>0</v>
      </c>
      <c r="F17" s="201"/>
      <c r="G17" s="200">
        <f t="shared" si="2"/>
        <v>2228.1320000000001</v>
      </c>
      <c r="H17" s="201">
        <v>0.2</v>
      </c>
      <c r="I17" s="200">
        <f t="shared" si="3"/>
        <v>8912.5280000000002</v>
      </c>
      <c r="J17" s="240">
        <v>0.8</v>
      </c>
      <c r="K17" s="195">
        <f t="shared" si="4"/>
        <v>1</v>
      </c>
      <c r="L17" s="196">
        <f t="shared" si="5"/>
        <v>11140.66</v>
      </c>
      <c r="M17" s="196"/>
    </row>
    <row r="18" spans="1:13" ht="20.100000000000001" customHeight="1">
      <c r="A18" s="202" t="s">
        <v>169</v>
      </c>
      <c r="B18" s="197" t="str">
        <f>'RESUMO '!B16</f>
        <v>COBERTURA</v>
      </c>
      <c r="C18" s="198">
        <f>'RESUMO '!D16</f>
        <v>47614.820000000007</v>
      </c>
      <c r="D18" s="199">
        <f t="shared" si="0"/>
        <v>0.20369999999999999</v>
      </c>
      <c r="E18" s="200">
        <f t="shared" si="1"/>
        <v>14284.446000000002</v>
      </c>
      <c r="F18" s="201">
        <v>0.3</v>
      </c>
      <c r="G18" s="200">
        <f t="shared" si="2"/>
        <v>33330.374000000003</v>
      </c>
      <c r="H18" s="201">
        <v>0.7</v>
      </c>
      <c r="I18" s="200">
        <f t="shared" si="3"/>
        <v>0</v>
      </c>
      <c r="J18" s="240"/>
      <c r="K18" s="195">
        <f t="shared" si="4"/>
        <v>1</v>
      </c>
      <c r="L18" s="196">
        <f t="shared" si="5"/>
        <v>47614.820000000007</v>
      </c>
      <c r="M18" s="196"/>
    </row>
    <row r="19" spans="1:13" ht="20.100000000000001" customHeight="1">
      <c r="A19" s="202" t="s">
        <v>33</v>
      </c>
      <c r="B19" s="197" t="str">
        <f>'RESUMO '!B17</f>
        <v>PISOS</v>
      </c>
      <c r="C19" s="198">
        <f>'RESUMO '!D17</f>
        <v>15006.18</v>
      </c>
      <c r="D19" s="199">
        <f t="shared" si="0"/>
        <v>6.4199999999999993E-2</v>
      </c>
      <c r="E19" s="200">
        <f t="shared" si="1"/>
        <v>0</v>
      </c>
      <c r="F19" s="201"/>
      <c r="G19" s="200">
        <f t="shared" si="2"/>
        <v>10504.325999999999</v>
      </c>
      <c r="H19" s="201">
        <v>0.7</v>
      </c>
      <c r="I19" s="200">
        <f t="shared" si="3"/>
        <v>4501.8540000000003</v>
      </c>
      <c r="J19" s="240">
        <v>0.3</v>
      </c>
      <c r="K19" s="195">
        <f t="shared" si="4"/>
        <v>1</v>
      </c>
      <c r="L19" s="196">
        <f t="shared" si="5"/>
        <v>15006.18</v>
      </c>
      <c r="M19" s="196"/>
    </row>
    <row r="20" spans="1:13" ht="20.100000000000001" customHeight="1">
      <c r="A20" s="202" t="s">
        <v>36</v>
      </c>
      <c r="B20" s="197" t="str">
        <f>'RESUMO '!B18</f>
        <v>ESQUADRIAS</v>
      </c>
      <c r="C20" s="198">
        <f>'RESUMO '!D18</f>
        <v>6314</v>
      </c>
      <c r="D20" s="199">
        <f t="shared" si="0"/>
        <v>2.7E-2</v>
      </c>
      <c r="E20" s="200">
        <f t="shared" si="1"/>
        <v>0</v>
      </c>
      <c r="F20" s="201"/>
      <c r="G20" s="200">
        <f t="shared" si="2"/>
        <v>0</v>
      </c>
      <c r="H20" s="201"/>
      <c r="I20" s="200">
        <f t="shared" si="3"/>
        <v>6314</v>
      </c>
      <c r="J20" s="240">
        <v>1</v>
      </c>
      <c r="K20" s="195">
        <f t="shared" si="4"/>
        <v>1</v>
      </c>
      <c r="L20" s="196">
        <f t="shared" si="5"/>
        <v>6314</v>
      </c>
      <c r="M20" s="196"/>
    </row>
    <row r="21" spans="1:13" ht="20.100000000000001" customHeight="1">
      <c r="A21" s="202" t="s">
        <v>304</v>
      </c>
      <c r="B21" s="197" t="str">
        <f>'RESUMO '!B19</f>
        <v>FORRO</v>
      </c>
      <c r="C21" s="198">
        <f>'RESUMO '!D19</f>
        <v>10400.07</v>
      </c>
      <c r="D21" s="199">
        <f t="shared" si="0"/>
        <v>4.4499999999999998E-2</v>
      </c>
      <c r="E21" s="200">
        <f t="shared" si="1"/>
        <v>0</v>
      </c>
      <c r="F21" s="201"/>
      <c r="G21" s="200">
        <f t="shared" si="2"/>
        <v>3120.0209999999997</v>
      </c>
      <c r="H21" s="201">
        <v>0.3</v>
      </c>
      <c r="I21" s="200">
        <f t="shared" si="3"/>
        <v>7280.0489999999991</v>
      </c>
      <c r="J21" s="240">
        <v>0.7</v>
      </c>
      <c r="K21" s="195">
        <f t="shared" si="4"/>
        <v>1</v>
      </c>
      <c r="L21" s="196">
        <f t="shared" si="5"/>
        <v>10400.07</v>
      </c>
      <c r="M21" s="196"/>
    </row>
    <row r="22" spans="1:13" ht="20.100000000000001" customHeight="1">
      <c r="A22" s="202" t="s">
        <v>308</v>
      </c>
      <c r="B22" s="197" t="str">
        <f>'RESUMO '!B20</f>
        <v>INSTALAÇÕES ELÉTRICAS</v>
      </c>
      <c r="C22" s="198">
        <f>'RESUMO '!D20</f>
        <v>4982.82</v>
      </c>
      <c r="D22" s="199">
        <f t="shared" si="0"/>
        <v>2.1299999999999999E-2</v>
      </c>
      <c r="E22" s="200">
        <f t="shared" si="1"/>
        <v>0</v>
      </c>
      <c r="F22" s="201"/>
      <c r="G22" s="200">
        <f t="shared" si="2"/>
        <v>1494.8459999999998</v>
      </c>
      <c r="H22" s="201">
        <v>0.3</v>
      </c>
      <c r="I22" s="200">
        <f t="shared" si="3"/>
        <v>3487.9739999999997</v>
      </c>
      <c r="J22" s="240">
        <v>0.7</v>
      </c>
      <c r="K22" s="195">
        <f t="shared" si="4"/>
        <v>1</v>
      </c>
      <c r="L22" s="196">
        <f t="shared" si="5"/>
        <v>4982.82</v>
      </c>
      <c r="M22" s="196"/>
    </row>
    <row r="23" spans="1:13" ht="20.100000000000001" customHeight="1" thickBot="1">
      <c r="A23" s="202" t="s">
        <v>356</v>
      </c>
      <c r="B23" s="197" t="str">
        <f>'RESUMO '!B21</f>
        <v>LIMPEZA FINAL</v>
      </c>
      <c r="C23" s="198">
        <f>'RESUMO '!D21</f>
        <v>32.950000000000003</v>
      </c>
      <c r="D23" s="199">
        <f>ROUND(C23/C$24,4)</f>
        <v>1E-4</v>
      </c>
      <c r="E23" s="200">
        <f t="shared" si="1"/>
        <v>0</v>
      </c>
      <c r="F23" s="201">
        <v>0</v>
      </c>
      <c r="G23" s="200">
        <f t="shared" si="2"/>
        <v>0</v>
      </c>
      <c r="H23" s="201">
        <v>0</v>
      </c>
      <c r="I23" s="200">
        <f t="shared" si="3"/>
        <v>32.950000000000003</v>
      </c>
      <c r="J23" s="240">
        <v>1</v>
      </c>
      <c r="K23" s="195">
        <f t="shared" si="4"/>
        <v>1</v>
      </c>
      <c r="L23" s="196">
        <f t="shared" si="5"/>
        <v>32.950000000000003</v>
      </c>
      <c r="M23" s="196"/>
    </row>
    <row r="24" spans="1:13" s="2" customFormat="1" ht="20.100000000000001" customHeight="1">
      <c r="A24" s="469" t="s">
        <v>104</v>
      </c>
      <c r="B24" s="470"/>
      <c r="C24" s="206">
        <f>SUM(C12:C23)</f>
        <v>233768.72000000003</v>
      </c>
      <c r="D24" s="207">
        <f>SUM(D12:D23)</f>
        <v>1.0000000000000002</v>
      </c>
      <c r="E24" s="208">
        <f>SUM(E12:E23)</f>
        <v>92735.565999999992</v>
      </c>
      <c r="F24" s="207">
        <f>E24/C$24</f>
        <v>0.39669792434163126</v>
      </c>
      <c r="G24" s="208">
        <f>SUM(G12:G23)</f>
        <v>98155.104500000001</v>
      </c>
      <c r="H24" s="207">
        <f>G24/C$24</f>
        <v>0.41988125913509722</v>
      </c>
      <c r="I24" s="209">
        <f>SUM(I12:I23)</f>
        <v>42878.049500000001</v>
      </c>
      <c r="J24" s="241">
        <f>I24/C$24</f>
        <v>0.18342081652327136</v>
      </c>
      <c r="L24" s="196">
        <f>SUM(L12:L23)</f>
        <v>233768.72000000003</v>
      </c>
    </row>
    <row r="25" spans="1:13" s="2" customFormat="1" ht="20.100000000000001" customHeight="1" thickBot="1">
      <c r="A25" s="471" t="s">
        <v>105</v>
      </c>
      <c r="B25" s="472"/>
      <c r="C25" s="238"/>
      <c r="D25" s="238"/>
      <c r="E25" s="203">
        <f>E24</f>
        <v>92735.565999999992</v>
      </c>
      <c r="F25" s="204">
        <f>F24</f>
        <v>0.39669792434163126</v>
      </c>
      <c r="G25" s="203">
        <f>G24+E25</f>
        <v>190890.67050000001</v>
      </c>
      <c r="H25" s="204">
        <f>H24</f>
        <v>0.41988125913509722</v>
      </c>
      <c r="I25" s="205">
        <f>G25+I24</f>
        <v>233768.72</v>
      </c>
      <c r="J25" s="242">
        <f>F25+J24</f>
        <v>0.58011874086490267</v>
      </c>
    </row>
    <row r="26" spans="1:13" ht="24.95" customHeight="1" thickBot="1">
      <c r="A26" s="460" t="str">
        <f>'PLANILHA ORÇAMENTÁRIA '!A111:I111</f>
        <v>TOTAL DO ORÇAMENTO: DUZENTOS E TRINTA E TRÊS MIL E SETECENTOS E SESSENTA E OITO REAIS E SETENTA E DOIS CENTAVOS</v>
      </c>
      <c r="B26" s="461"/>
      <c r="C26" s="461"/>
      <c r="D26" s="461"/>
      <c r="E26" s="461"/>
      <c r="F26" s="461"/>
      <c r="G26" s="461"/>
      <c r="H26" s="461"/>
      <c r="I26" s="461"/>
      <c r="J26" s="462"/>
    </row>
    <row r="27" spans="1:13">
      <c r="A27" s="354" t="s">
        <v>42</v>
      </c>
      <c r="B27" s="355"/>
      <c r="C27" s="355"/>
      <c r="D27" s="235"/>
      <c r="E27" s="33"/>
      <c r="F27" s="237"/>
      <c r="G27" s="33"/>
      <c r="H27" s="264"/>
      <c r="I27" s="76"/>
      <c r="J27" s="77"/>
    </row>
    <row r="28" spans="1:13">
      <c r="A28" s="250"/>
      <c r="B28" s="251"/>
      <c r="C28" s="251"/>
      <c r="D28" s="251"/>
      <c r="E28" s="33"/>
      <c r="F28" s="252"/>
      <c r="G28" s="33"/>
      <c r="H28" s="264"/>
      <c r="I28" s="76"/>
      <c r="J28" s="77"/>
    </row>
    <row r="29" spans="1:13">
      <c r="A29" s="250"/>
      <c r="B29" s="251"/>
      <c r="C29" s="251"/>
      <c r="D29" s="251"/>
      <c r="E29" s="33"/>
      <c r="F29" s="252"/>
      <c r="G29" s="33"/>
      <c r="H29" s="264"/>
      <c r="I29" s="76"/>
      <c r="J29" s="77"/>
    </row>
    <row r="30" spans="1:13">
      <c r="A30" s="236"/>
      <c r="B30" s="237"/>
      <c r="C30" s="237"/>
      <c r="D30" s="237"/>
      <c r="E30" s="33"/>
      <c r="F30" s="237"/>
      <c r="G30" s="33"/>
      <c r="H30" s="264"/>
      <c r="I30" s="76"/>
      <c r="J30" s="77"/>
    </row>
    <row r="31" spans="1:13">
      <c r="A31" s="236"/>
      <c r="B31" s="237"/>
      <c r="C31" s="237"/>
      <c r="D31" s="237"/>
      <c r="E31" s="33"/>
      <c r="F31" s="237"/>
      <c r="G31" s="33"/>
      <c r="H31" s="264"/>
      <c r="I31" s="76"/>
      <c r="J31" s="77"/>
    </row>
    <row r="32" spans="1:13">
      <c r="A32" s="369" t="s">
        <v>43</v>
      </c>
      <c r="B32" s="370"/>
      <c r="C32" s="370"/>
      <c r="D32" s="370"/>
      <c r="E32" s="370"/>
      <c r="F32" s="370"/>
      <c r="G32" s="370"/>
      <c r="H32" s="370"/>
      <c r="I32" s="370"/>
      <c r="J32" s="371"/>
    </row>
    <row r="33" spans="1:10" ht="15.75" customHeight="1">
      <c r="A33" s="357" t="s">
        <v>39</v>
      </c>
      <c r="B33" s="358"/>
      <c r="C33" s="358"/>
      <c r="D33" s="358"/>
      <c r="E33" s="358"/>
      <c r="F33" s="358"/>
      <c r="G33" s="358"/>
      <c r="H33" s="358"/>
      <c r="I33" s="358"/>
      <c r="J33" s="359"/>
    </row>
    <row r="34" spans="1:10">
      <c r="A34" s="357" t="s">
        <v>44</v>
      </c>
      <c r="B34" s="358"/>
      <c r="C34" s="358"/>
      <c r="D34" s="358"/>
      <c r="E34" s="358"/>
      <c r="F34" s="358"/>
      <c r="G34" s="358"/>
      <c r="H34" s="358"/>
      <c r="I34" s="358"/>
      <c r="J34" s="359"/>
    </row>
    <row r="35" spans="1:10">
      <c r="A35" s="236"/>
      <c r="B35" s="237"/>
      <c r="C35" s="237"/>
      <c r="D35" s="237"/>
      <c r="E35" s="33"/>
      <c r="F35" s="237"/>
      <c r="G35" s="33"/>
      <c r="H35" s="264"/>
      <c r="I35" s="76"/>
      <c r="J35" s="77"/>
    </row>
    <row r="36" spans="1:10" ht="15.75" thickBot="1">
      <c r="A36" s="233"/>
      <c r="B36" s="234"/>
      <c r="C36" s="234"/>
      <c r="D36" s="234"/>
      <c r="E36" s="7"/>
      <c r="F36" s="234"/>
      <c r="G36" s="7"/>
      <c r="H36" s="263"/>
      <c r="I36" s="14"/>
      <c r="J36" s="11"/>
    </row>
  </sheetData>
  <mergeCells count="23">
    <mergeCell ref="A26:J26"/>
    <mergeCell ref="G10:H10"/>
    <mergeCell ref="E9:J9"/>
    <mergeCell ref="A8:J8"/>
    <mergeCell ref="I10:J10"/>
    <mergeCell ref="A24:B24"/>
    <mergeCell ref="A25:B25"/>
    <mergeCell ref="A1:J1"/>
    <mergeCell ref="A2:J2"/>
    <mergeCell ref="A3:J3"/>
    <mergeCell ref="A34:J34"/>
    <mergeCell ref="A32:J32"/>
    <mergeCell ref="A33:J33"/>
    <mergeCell ref="A7:E7"/>
    <mergeCell ref="A9:A10"/>
    <mergeCell ref="B9:B10"/>
    <mergeCell ref="C9:C10"/>
    <mergeCell ref="D9:D10"/>
    <mergeCell ref="E10:F10"/>
    <mergeCell ref="A4:E4"/>
    <mergeCell ref="A5:E5"/>
    <mergeCell ref="A27:C27"/>
    <mergeCell ref="A6:E6"/>
  </mergeCells>
  <printOptions horizontalCentered="1"/>
  <pageMargins left="0.51181102362204722" right="0.51181102362204722" top="0.98425196850393704" bottom="0.59055118110236227" header="0.31496062992125984" footer="0.31496062992125984"/>
  <pageSetup paperSize="9" scale="77" fitToHeight="0" orientation="portrait" horizontalDpi="4294967294" verticalDpi="4294967294" r:id="rId1"/>
  <headerFooter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ySplit="1" topLeftCell="A2" activePane="bottomLeft" state="frozen"/>
      <selection pane="bottomLeft" activeCell="D9" sqref="D9:E9"/>
    </sheetView>
  </sheetViews>
  <sheetFormatPr defaultRowHeight="15"/>
  <cols>
    <col min="1" max="1" width="7.5703125" style="4" customWidth="1"/>
    <col min="2" max="2" width="29.42578125" style="4" customWidth="1"/>
    <col min="3" max="3" width="20.140625" style="4" customWidth="1"/>
    <col min="4" max="4" width="9.85546875" style="4" customWidth="1"/>
    <col min="5" max="5" width="10.28515625" style="8" customWidth="1"/>
    <col min="6" max="6" width="9.140625" style="4"/>
    <col min="7" max="7" width="10.140625" style="12" customWidth="1"/>
    <col min="8" max="8" width="17.42578125" style="12" customWidth="1"/>
    <col min="9" max="16384" width="9.140625" style="1"/>
  </cols>
  <sheetData>
    <row r="1" spans="1:13" ht="59.25" customHeight="1">
      <c r="A1" s="342"/>
      <c r="B1" s="343"/>
      <c r="C1" s="343"/>
      <c r="D1" s="343"/>
      <c r="E1" s="343"/>
      <c r="F1" s="343"/>
      <c r="G1" s="343"/>
      <c r="H1" s="344"/>
      <c r="I1" s="3"/>
      <c r="J1" s="3"/>
      <c r="K1" s="3"/>
      <c r="L1" s="3"/>
      <c r="M1" s="3"/>
    </row>
    <row r="2" spans="1:13">
      <c r="A2" s="345" t="str">
        <f>'PLANILHA ORÇAMENTÁRIA '!$A$2:$I$2</f>
        <v>PROPRIETÁRIO: Associação de Pais e Amigos dos Excepcionais – APAE</v>
      </c>
      <c r="B2" s="346"/>
      <c r="C2" s="346"/>
      <c r="D2" s="346"/>
      <c r="E2" s="346"/>
      <c r="F2" s="346"/>
      <c r="G2" s="346"/>
      <c r="H2" s="347"/>
      <c r="I2" s="3"/>
      <c r="J2" s="3"/>
      <c r="K2" s="3"/>
      <c r="L2" s="3"/>
      <c r="M2" s="3"/>
    </row>
    <row r="3" spans="1:13" ht="15" customHeight="1" thickBot="1">
      <c r="A3" s="348" t="str">
        <f>'PLANILHA ORÇAMENTÁRIA '!$A$3:$I$3</f>
        <v>CNPJ: 26.511.253/0001-13</v>
      </c>
      <c r="B3" s="349"/>
      <c r="C3" s="349"/>
      <c r="D3" s="349"/>
      <c r="E3" s="349"/>
      <c r="F3" s="349"/>
      <c r="G3" s="349"/>
      <c r="H3" s="350"/>
      <c r="I3" s="3"/>
      <c r="J3" s="3"/>
      <c r="K3" s="3"/>
      <c r="L3" s="3"/>
      <c r="M3" s="3"/>
    </row>
    <row r="4" spans="1:13" ht="15.75" customHeight="1">
      <c r="A4" s="351" t="str">
        <f>'PLANILHA ORÇAMENTÁRIA '!A4:D4</f>
        <v>OBRA: CONSTRUÇÃO DE SALA MULTIFUNCIONAIS - APAE</v>
      </c>
      <c r="B4" s="352"/>
      <c r="C4" s="352"/>
      <c r="D4" s="352"/>
      <c r="E4" s="352"/>
      <c r="F4" s="473" t="s">
        <v>141</v>
      </c>
      <c r="G4" s="474"/>
      <c r="H4" s="475"/>
    </row>
    <row r="5" spans="1:13" ht="15.75" customHeight="1">
      <c r="A5" s="354" t="str">
        <f>'PLANILHA ORÇAMENTÁRIA '!A5:D5</f>
        <v>MUNICÍPIO: GUARANTÃ DO NORTE - MT</v>
      </c>
      <c r="B5" s="355"/>
      <c r="C5" s="355"/>
      <c r="D5" s="355"/>
      <c r="E5" s="355"/>
      <c r="F5" s="476"/>
      <c r="G5" s="477"/>
      <c r="H5" s="478"/>
    </row>
    <row r="6" spans="1:13" ht="15.75" customHeight="1">
      <c r="A6" s="354" t="str">
        <f>'PLANILHA ORÇAMENTÁRIA '!A6:D6</f>
        <v>ENDEREÇO: RUA CAMBUÍ, Nº 116, BAIRRO JARDIM NOVO HORIZONTE</v>
      </c>
      <c r="B6" s="355"/>
      <c r="C6" s="355"/>
      <c r="D6" s="355"/>
      <c r="E6" s="355"/>
      <c r="F6" s="476"/>
      <c r="G6" s="477"/>
      <c r="H6" s="478"/>
    </row>
    <row r="7" spans="1:13" ht="16.5" customHeight="1" thickBot="1">
      <c r="A7" s="363" t="str">
        <f>'PLANILHA ORÇAMENTÁRIA '!A7:D7</f>
        <v xml:space="preserve">ÁREA CONSTRUÍDA: 82,50m² </v>
      </c>
      <c r="B7" s="364"/>
      <c r="C7" s="364"/>
      <c r="D7" s="364"/>
      <c r="E7" s="364"/>
      <c r="F7" s="479"/>
      <c r="G7" s="480"/>
      <c r="H7" s="481"/>
    </row>
    <row r="8" spans="1:13" s="128" customFormat="1" ht="15" customHeight="1" thickBot="1">
      <c r="A8" s="514" t="s">
        <v>111</v>
      </c>
      <c r="B8" s="515"/>
      <c r="C8" s="515"/>
      <c r="D8" s="515"/>
      <c r="E8" s="515"/>
      <c r="F8" s="515"/>
      <c r="G8" s="515"/>
      <c r="H8" s="516"/>
    </row>
    <row r="9" spans="1:13" s="128" customFormat="1" ht="15" customHeight="1">
      <c r="A9" s="524" t="s">
        <v>112</v>
      </c>
      <c r="B9" s="483"/>
      <c r="C9" s="129" t="s">
        <v>113</v>
      </c>
      <c r="D9" s="482" t="s">
        <v>114</v>
      </c>
      <c r="E9" s="483"/>
      <c r="F9" s="482" t="s">
        <v>115</v>
      </c>
      <c r="G9" s="483"/>
      <c r="H9" s="130" t="s">
        <v>116</v>
      </c>
    </row>
    <row r="10" spans="1:13" s="128" customFormat="1" ht="15" customHeight="1">
      <c r="A10" s="131" t="s">
        <v>117</v>
      </c>
      <c r="B10" s="132"/>
      <c r="C10" s="133">
        <v>0.03</v>
      </c>
      <c r="D10" s="484">
        <v>0.04</v>
      </c>
      <c r="E10" s="485"/>
      <c r="F10" s="484">
        <v>5.5E-2</v>
      </c>
      <c r="G10" s="522"/>
      <c r="H10" s="134">
        <v>3.5000000000000003E-2</v>
      </c>
    </row>
    <row r="11" spans="1:13" s="128" customFormat="1" ht="15" customHeight="1">
      <c r="A11" s="135"/>
      <c r="B11" s="136"/>
      <c r="C11" s="137"/>
      <c r="D11" s="486"/>
      <c r="E11" s="487"/>
      <c r="F11" s="486"/>
      <c r="G11" s="523"/>
      <c r="H11" s="138"/>
    </row>
    <row r="12" spans="1:13" s="128" customFormat="1" ht="15" customHeight="1">
      <c r="A12" s="135" t="s">
        <v>118</v>
      </c>
      <c r="B12" s="136"/>
      <c r="C12" s="137">
        <v>8.0000000000000002E-3</v>
      </c>
      <c r="D12" s="486">
        <v>8.0000000000000002E-3</v>
      </c>
      <c r="E12" s="487"/>
      <c r="F12" s="486">
        <v>0.01</v>
      </c>
      <c r="G12" s="523"/>
      <c r="H12" s="139">
        <v>8.0000000000000002E-3</v>
      </c>
    </row>
    <row r="13" spans="1:13" s="128" customFormat="1" ht="15" customHeight="1">
      <c r="A13" s="135"/>
      <c r="B13" s="136"/>
      <c r="C13" s="137"/>
      <c r="D13" s="486"/>
      <c r="E13" s="487"/>
      <c r="F13" s="486"/>
      <c r="G13" s="523"/>
      <c r="H13" s="138"/>
    </row>
    <row r="14" spans="1:13" s="128" customFormat="1" ht="15" customHeight="1">
      <c r="A14" s="135" t="s">
        <v>119</v>
      </c>
      <c r="B14" s="136"/>
      <c r="C14" s="137">
        <v>9.7000000000000003E-3</v>
      </c>
      <c r="D14" s="486">
        <v>1.2699999999999999E-2</v>
      </c>
      <c r="E14" s="487"/>
      <c r="F14" s="486">
        <v>1.2699999999999999E-2</v>
      </c>
      <c r="G14" s="523"/>
      <c r="H14" s="139">
        <v>1.03E-2</v>
      </c>
    </row>
    <row r="15" spans="1:13" s="128" customFormat="1" ht="15" customHeight="1">
      <c r="A15" s="135"/>
      <c r="B15" s="136"/>
      <c r="C15" s="137"/>
      <c r="D15" s="486"/>
      <c r="E15" s="487"/>
      <c r="F15" s="486"/>
      <c r="G15" s="523"/>
      <c r="H15" s="138"/>
    </row>
    <row r="16" spans="1:13" s="128" customFormat="1" ht="15" customHeight="1">
      <c r="A16" s="135" t="s">
        <v>120</v>
      </c>
      <c r="B16" s="136"/>
      <c r="C16" s="137">
        <v>5.8999999999999999E-3</v>
      </c>
      <c r="D16" s="486">
        <v>1.23E-2</v>
      </c>
      <c r="E16" s="487"/>
      <c r="F16" s="486">
        <v>1.3899999999999999E-2</v>
      </c>
      <c r="G16" s="523"/>
      <c r="H16" s="139">
        <v>8.9999999999999993E-3</v>
      </c>
    </row>
    <row r="17" spans="1:8" s="128" customFormat="1" ht="15" customHeight="1">
      <c r="A17" s="135"/>
      <c r="B17" s="136"/>
      <c r="C17" s="137"/>
      <c r="D17" s="486"/>
      <c r="E17" s="487"/>
      <c r="F17" s="486"/>
      <c r="G17" s="523"/>
      <c r="H17" s="138"/>
    </row>
    <row r="18" spans="1:8" s="128" customFormat="1" ht="15" customHeight="1">
      <c r="A18" s="135" t="s">
        <v>121</v>
      </c>
      <c r="B18" s="136"/>
      <c r="C18" s="137">
        <v>6.1600000000000002E-2</v>
      </c>
      <c r="D18" s="486">
        <v>7.3999999999999996E-2</v>
      </c>
      <c r="E18" s="487"/>
      <c r="F18" s="486">
        <v>8.9599999999999999E-2</v>
      </c>
      <c r="G18" s="523"/>
      <c r="H18" s="139">
        <v>6.5000000000000002E-2</v>
      </c>
    </row>
    <row r="19" spans="1:8" s="128" customFormat="1" ht="15" customHeight="1">
      <c r="A19" s="140"/>
      <c r="B19" s="141"/>
      <c r="C19" s="142"/>
      <c r="D19" s="520"/>
      <c r="E19" s="521"/>
      <c r="F19" s="520"/>
      <c r="G19" s="521"/>
      <c r="H19" s="143"/>
    </row>
    <row r="20" spans="1:8" s="128" customFormat="1" ht="15" customHeight="1">
      <c r="A20" s="517" t="s">
        <v>122</v>
      </c>
      <c r="B20" s="518"/>
      <c r="C20" s="518"/>
      <c r="D20" s="518"/>
      <c r="E20" s="518"/>
      <c r="F20" s="518"/>
      <c r="G20" s="519"/>
      <c r="H20" s="144">
        <f>SUM(H22:H25)</f>
        <v>9.9000000000000005E-2</v>
      </c>
    </row>
    <row r="21" spans="1:8" s="128" customFormat="1" ht="15" customHeight="1">
      <c r="A21" s="488"/>
      <c r="B21" s="489"/>
      <c r="C21" s="489"/>
      <c r="D21" s="489"/>
      <c r="E21" s="489"/>
      <c r="F21" s="166"/>
      <c r="G21" s="166"/>
      <c r="H21" s="134"/>
    </row>
    <row r="22" spans="1:8" s="128" customFormat="1" ht="15" customHeight="1">
      <c r="A22" s="490" t="s">
        <v>123</v>
      </c>
      <c r="B22" s="491"/>
      <c r="C22" s="491"/>
      <c r="D22" s="491"/>
      <c r="E22" s="491"/>
      <c r="F22" s="161"/>
      <c r="G22" s="161"/>
      <c r="H22" s="145">
        <v>0.03</v>
      </c>
    </row>
    <row r="23" spans="1:8" s="128" customFormat="1" ht="15" customHeight="1">
      <c r="A23" s="492" t="s">
        <v>124</v>
      </c>
      <c r="B23" s="493"/>
      <c r="C23" s="493"/>
      <c r="D23" s="493"/>
      <c r="E23" s="493"/>
      <c r="F23" s="161"/>
      <c r="G23" s="161"/>
      <c r="H23" s="145">
        <v>6.4999999999999997E-3</v>
      </c>
    </row>
    <row r="24" spans="1:8" s="128" customFormat="1" ht="15" customHeight="1">
      <c r="A24" s="492" t="s">
        <v>125</v>
      </c>
      <c r="B24" s="493"/>
      <c r="C24" s="493"/>
      <c r="D24" s="493"/>
      <c r="E24" s="493"/>
      <c r="F24" s="161"/>
      <c r="G24" s="161"/>
      <c r="H24" s="145">
        <v>1.7500000000000002E-2</v>
      </c>
    </row>
    <row r="25" spans="1:8" s="128" customFormat="1" ht="15" customHeight="1">
      <c r="A25" s="494" t="s">
        <v>126</v>
      </c>
      <c r="B25" s="495"/>
      <c r="C25" s="495"/>
      <c r="D25" s="495"/>
      <c r="E25" s="495"/>
      <c r="F25" s="161"/>
      <c r="G25" s="161"/>
      <c r="H25" s="145">
        <v>4.4999999999999998E-2</v>
      </c>
    </row>
    <row r="26" spans="1:8" s="128" customFormat="1" ht="15" customHeight="1">
      <c r="A26" s="496"/>
      <c r="B26" s="497"/>
      <c r="C26" s="497"/>
      <c r="D26" s="497"/>
      <c r="E26" s="497"/>
      <c r="F26" s="167"/>
      <c r="G26" s="168"/>
      <c r="H26" s="146"/>
    </row>
    <row r="27" spans="1:8" s="128" customFormat="1" ht="20.100000000000001" customHeight="1" thickBot="1">
      <c r="A27" s="498" t="s">
        <v>127</v>
      </c>
      <c r="B27" s="499"/>
      <c r="C27" s="499"/>
      <c r="D27" s="499"/>
      <c r="E27" s="499"/>
      <c r="F27" s="163"/>
      <c r="G27" s="163"/>
      <c r="H27" s="165">
        <f>((1+H10+H12+H14)*(1+H16)*(1+H18)/(1-H20))-1</f>
        <v>0.25622683740288554</v>
      </c>
    </row>
    <row r="28" spans="1:8" s="128" customFormat="1" ht="15" customHeight="1">
      <c r="A28" s="147"/>
      <c r="B28" s="148"/>
      <c r="C28" s="148"/>
      <c r="D28" s="148"/>
      <c r="E28" s="148"/>
      <c r="F28" s="169"/>
      <c r="G28" s="161"/>
      <c r="H28" s="162"/>
    </row>
    <row r="29" spans="1:8" s="128" customFormat="1" ht="15" customHeight="1">
      <c r="A29" s="502" t="s">
        <v>128</v>
      </c>
      <c r="B29" s="503"/>
      <c r="C29" s="503"/>
      <c r="D29" s="503"/>
      <c r="E29" s="503"/>
      <c r="F29" s="503"/>
      <c r="G29" s="503"/>
      <c r="H29" s="504"/>
    </row>
    <row r="30" spans="1:8" s="128" customFormat="1" ht="15" customHeight="1">
      <c r="A30" s="502"/>
      <c r="B30" s="503"/>
      <c r="C30" s="503"/>
      <c r="D30" s="503"/>
      <c r="E30" s="503"/>
      <c r="F30" s="503"/>
      <c r="G30" s="503"/>
      <c r="H30" s="504"/>
    </row>
    <row r="31" spans="1:8" s="128" customFormat="1" ht="103.5" customHeight="1">
      <c r="A31" s="500" t="s">
        <v>129</v>
      </c>
      <c r="B31" s="501"/>
      <c r="C31" s="501"/>
      <c r="D31" s="501"/>
      <c r="E31" s="501"/>
      <c r="F31" s="501"/>
      <c r="G31" s="170"/>
      <c r="H31" s="171"/>
    </row>
    <row r="32" spans="1:8" s="128" customFormat="1" ht="12.75">
      <c r="A32" s="149"/>
      <c r="B32" s="150"/>
      <c r="C32" s="150"/>
      <c r="D32" s="150"/>
      <c r="E32" s="151"/>
      <c r="F32" s="160"/>
      <c r="G32" s="161"/>
      <c r="H32" s="162"/>
    </row>
    <row r="33" spans="1:8" s="128" customFormat="1" ht="12.75">
      <c r="A33" s="152" t="s">
        <v>130</v>
      </c>
      <c r="B33" s="153"/>
      <c r="C33" s="153"/>
      <c r="D33" s="153"/>
      <c r="E33" s="151"/>
      <c r="F33" s="153"/>
      <c r="G33" s="161"/>
      <c r="H33" s="162"/>
    </row>
    <row r="34" spans="1:8" s="128" customFormat="1" ht="12.75">
      <c r="A34" s="505" t="s">
        <v>131</v>
      </c>
      <c r="B34" s="506"/>
      <c r="C34" s="506"/>
      <c r="D34" s="506"/>
      <c r="E34" s="506"/>
      <c r="F34" s="153"/>
      <c r="G34" s="161"/>
      <c r="H34" s="162"/>
    </row>
    <row r="35" spans="1:8" s="128" customFormat="1" ht="12.75">
      <c r="A35" s="505" t="s">
        <v>132</v>
      </c>
      <c r="B35" s="506"/>
      <c r="C35" s="506"/>
      <c r="D35" s="506"/>
      <c r="E35" s="506"/>
      <c r="F35" s="153"/>
      <c r="G35" s="161"/>
      <c r="H35" s="162"/>
    </row>
    <row r="36" spans="1:8" s="128" customFormat="1" ht="12.75">
      <c r="A36" s="505" t="s">
        <v>133</v>
      </c>
      <c r="B36" s="506"/>
      <c r="C36" s="506"/>
      <c r="D36" s="506"/>
      <c r="E36" s="506"/>
      <c r="F36" s="153"/>
      <c r="G36" s="161"/>
      <c r="H36" s="162"/>
    </row>
    <row r="37" spans="1:8" s="128" customFormat="1" ht="12.75">
      <c r="A37" s="505" t="s">
        <v>134</v>
      </c>
      <c r="B37" s="506"/>
      <c r="C37" s="506"/>
      <c r="D37" s="506"/>
      <c r="E37" s="506"/>
      <c r="F37" s="153"/>
      <c r="G37" s="161"/>
      <c r="H37" s="162"/>
    </row>
    <row r="38" spans="1:8" s="128" customFormat="1" ht="12.75">
      <c r="A38" s="505" t="s">
        <v>135</v>
      </c>
      <c r="B38" s="506"/>
      <c r="C38" s="506"/>
      <c r="D38" s="506"/>
      <c r="E38" s="506"/>
      <c r="F38" s="153"/>
      <c r="G38" s="161"/>
      <c r="H38" s="162"/>
    </row>
    <row r="39" spans="1:8" s="128" customFormat="1" ht="12.75">
      <c r="A39" s="505" t="s">
        <v>136</v>
      </c>
      <c r="B39" s="506"/>
      <c r="C39" s="506"/>
      <c r="D39" s="506"/>
      <c r="E39" s="506"/>
      <c r="F39" s="153"/>
      <c r="G39" s="161"/>
      <c r="H39" s="162"/>
    </row>
    <row r="40" spans="1:8" s="128" customFormat="1" ht="12.75">
      <c r="A40" s="505" t="s">
        <v>137</v>
      </c>
      <c r="B40" s="506"/>
      <c r="C40" s="506"/>
      <c r="D40" s="506"/>
      <c r="E40" s="506"/>
      <c r="F40" s="153"/>
      <c r="G40" s="161"/>
      <c r="H40" s="162"/>
    </row>
    <row r="41" spans="1:8" s="128" customFormat="1" ht="12.75">
      <c r="A41" s="507" t="s">
        <v>138</v>
      </c>
      <c r="B41" s="508"/>
      <c r="C41" s="508"/>
      <c r="D41" s="508"/>
      <c r="E41" s="508"/>
      <c r="F41" s="508"/>
      <c r="G41" s="161"/>
      <c r="H41" s="162"/>
    </row>
    <row r="42" spans="1:8" s="128" customFormat="1" ht="12.75">
      <c r="A42" s="507"/>
      <c r="B42" s="508"/>
      <c r="C42" s="508"/>
      <c r="D42" s="508"/>
      <c r="E42" s="508"/>
      <c r="F42" s="508"/>
      <c r="G42" s="161"/>
      <c r="H42" s="162"/>
    </row>
    <row r="43" spans="1:8" s="128" customFormat="1" ht="12.75">
      <c r="A43" s="507"/>
      <c r="B43" s="508"/>
      <c r="C43" s="508"/>
      <c r="D43" s="508"/>
      <c r="E43" s="508"/>
      <c r="F43" s="508"/>
      <c r="G43" s="161"/>
      <c r="H43" s="162"/>
    </row>
    <row r="44" spans="1:8" s="128" customFormat="1" ht="12.75">
      <c r="A44" s="154"/>
      <c r="B44" s="155"/>
      <c r="C44" s="155"/>
      <c r="D44" s="155"/>
      <c r="E44" s="155"/>
      <c r="F44" s="155"/>
      <c r="G44" s="161"/>
      <c r="H44" s="162"/>
    </row>
    <row r="45" spans="1:8" s="128" customFormat="1" ht="12.75">
      <c r="A45" s="154"/>
      <c r="B45" s="155"/>
      <c r="C45" s="155"/>
      <c r="D45" s="155"/>
      <c r="E45" s="155"/>
      <c r="F45" s="155"/>
      <c r="G45" s="161"/>
      <c r="H45" s="162"/>
    </row>
    <row r="46" spans="1:8" s="128" customFormat="1" ht="12.75">
      <c r="A46" s="154"/>
      <c r="B46" s="155"/>
      <c r="C46" s="155"/>
      <c r="D46" s="155"/>
      <c r="E46" s="155"/>
      <c r="F46" s="155"/>
      <c r="G46" s="161"/>
      <c r="H46" s="162"/>
    </row>
    <row r="47" spans="1:8" s="128" customFormat="1" ht="45" customHeight="1">
      <c r="A47" s="509" t="s">
        <v>139</v>
      </c>
      <c r="B47" s="510"/>
      <c r="C47" s="156"/>
      <c r="D47" s="155"/>
      <c r="E47" s="155"/>
      <c r="F47" s="513" t="s">
        <v>140</v>
      </c>
      <c r="G47" s="513"/>
      <c r="H47" s="162"/>
    </row>
    <row r="48" spans="1:8" s="128" customFormat="1" ht="13.5" thickBot="1">
      <c r="A48" s="511" t="s">
        <v>357</v>
      </c>
      <c r="B48" s="512"/>
      <c r="C48" s="512"/>
      <c r="D48" s="157"/>
      <c r="E48" s="158"/>
      <c r="F48" s="159" t="s">
        <v>142</v>
      </c>
      <c r="G48" s="163"/>
      <c r="H48" s="164"/>
    </row>
  </sheetData>
  <mergeCells count="53">
    <mergeCell ref="A8:H8"/>
    <mergeCell ref="A20:G20"/>
    <mergeCell ref="D19:E19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9:B9"/>
    <mergeCell ref="D14:E14"/>
    <mergeCell ref="A41:F43"/>
    <mergeCell ref="A47:B47"/>
    <mergeCell ref="A48:C48"/>
    <mergeCell ref="A38:E38"/>
    <mergeCell ref="A39:E39"/>
    <mergeCell ref="F47:G47"/>
    <mergeCell ref="A34:E34"/>
    <mergeCell ref="A35:E35"/>
    <mergeCell ref="A36:E36"/>
    <mergeCell ref="A37:E37"/>
    <mergeCell ref="A40:E40"/>
    <mergeCell ref="A24:E24"/>
    <mergeCell ref="A25:E25"/>
    <mergeCell ref="A26:E26"/>
    <mergeCell ref="A27:E27"/>
    <mergeCell ref="A31:F31"/>
    <mergeCell ref="A29:H30"/>
    <mergeCell ref="A21:E21"/>
    <mergeCell ref="A22:E22"/>
    <mergeCell ref="A23:E23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A1:H1"/>
    <mergeCell ref="A2:H2"/>
    <mergeCell ref="A3:H3"/>
    <mergeCell ref="A7:E7"/>
    <mergeCell ref="A4:E4"/>
    <mergeCell ref="A5:E5"/>
    <mergeCell ref="A6:E6"/>
    <mergeCell ref="F4:H7"/>
  </mergeCells>
  <pageMargins left="0.51181102362204722" right="0.51181102362204722" top="0.78740157480314965" bottom="0.59055118110236227" header="0.31496062992125984" footer="0.31496062992125984"/>
  <pageSetup paperSize="9" scale="80" fitToHeight="0" orientation="portrait" horizontalDpi="4294967294" verticalDpi="4294967294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15</vt:i4>
      </vt:variant>
    </vt:vector>
  </HeadingPairs>
  <TitlesOfParts>
    <vt:vector size="31" baseType="lpstr">
      <vt:lpstr>RESUMO 1ª ETAPA </vt:lpstr>
      <vt:lpstr>PLANILHA ORÇAMENTÁRIA 1ª ETAPA</vt:lpstr>
      <vt:lpstr>CRONOGRAMA 1ª ETAPA</vt:lpstr>
      <vt:lpstr>COMP 01 1ª ETAPA</vt:lpstr>
      <vt:lpstr>RESUMO </vt:lpstr>
      <vt:lpstr>PLANILHA ORÇAMENTÁRIA </vt:lpstr>
      <vt:lpstr>MEMORIAL DE CÁLCULO</vt:lpstr>
      <vt:lpstr>CRONOGRAMA </vt:lpstr>
      <vt:lpstr>BDI</vt:lpstr>
      <vt:lpstr>COMPOSIÇÃO 01</vt:lpstr>
      <vt:lpstr>COMPOSIÇÃO 02</vt:lpstr>
      <vt:lpstr>COMP 03</vt:lpstr>
      <vt:lpstr>COMP 04</vt:lpstr>
      <vt:lpstr>COMPOSIÇÃO 03</vt:lpstr>
      <vt:lpstr>COMPOSIÇÃO 04</vt:lpstr>
      <vt:lpstr>ENCARGOS SOCIAIS</vt:lpstr>
      <vt:lpstr>'COMPOSIÇÃO 02'!Area_de_impressao</vt:lpstr>
      <vt:lpstr>'COMPOSIÇÃO 03'!Area_de_impressao</vt:lpstr>
      <vt:lpstr>'CRONOGRAMA '!Area_de_impressao</vt:lpstr>
      <vt:lpstr>'ENCARGOS SOCIAIS'!Area_de_impressao</vt:lpstr>
      <vt:lpstr>'MEMORIAL DE CÁLCULO'!Area_de_impressao</vt:lpstr>
      <vt:lpstr>'PLANILHA ORÇAMENTÁRIA '!Area_de_impressao</vt:lpstr>
      <vt:lpstr>BDI!Titulos_de_impressao</vt:lpstr>
      <vt:lpstr>'CRONOGRAMA '!Titulos_de_impressao</vt:lpstr>
      <vt:lpstr>'CRONOGRAMA 1ª ETAPA'!Titulos_de_impressao</vt:lpstr>
      <vt:lpstr>'ENCARGOS SOCIAIS'!Titulos_de_impressao</vt:lpstr>
      <vt:lpstr>'MEMORIAL DE CÁLCULO'!Titulos_de_impressao</vt:lpstr>
      <vt:lpstr>'PLANILHA ORÇAMENTÁRIA '!Titulos_de_impressao</vt:lpstr>
      <vt:lpstr>'PLANILHA ORÇAMENTÁRIA 1ª ETAPA'!Titulos_de_impressao</vt:lpstr>
      <vt:lpstr>'RESUMO '!Titulos_de_impressao</vt:lpstr>
      <vt:lpstr>'RESUMO 1ª ETAPA 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Gustavo</cp:lastModifiedBy>
  <cp:lastPrinted>2021-11-29T19:05:33Z</cp:lastPrinted>
  <dcterms:created xsi:type="dcterms:W3CDTF">2018-07-19T12:54:43Z</dcterms:created>
  <dcterms:modified xsi:type="dcterms:W3CDTF">2021-11-29T19:11:55Z</dcterms:modified>
</cp:coreProperties>
</file>